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209"/>
  <workbookPr/>
  <mc:AlternateContent xmlns:mc="http://schemas.openxmlformats.org/markup-compatibility/2006">
    <mc:Choice Requires="x15">
      <x15ac:absPath xmlns:x15ac="http://schemas.microsoft.com/office/spreadsheetml/2010/11/ac" url="/Users/johnschott/Box/Public Policy and Grants/Grants/Maryland Energy Administration (MEA)/Charge On Chesapeake/Reports/Operation Report/2020/"/>
    </mc:Choice>
  </mc:AlternateContent>
  <bookViews>
    <workbookView xWindow="0" yWindow="460" windowWidth="28800" windowHeight="16420"/>
  </bookViews>
  <sheets>
    <sheet name="Grantee Quarterly Report" sheetId="1" r:id="rId1"/>
  </sheets>
  <definedNames>
    <definedName name="StationStatus">#REF!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3" i="1" l="1"/>
  <c r="M32" i="1"/>
  <c r="M31" i="1"/>
  <c r="M30" i="1"/>
  <c r="M29" i="1"/>
  <c r="M28" i="1"/>
  <c r="M27" i="1"/>
  <c r="M26" i="1"/>
  <c r="M25" i="1"/>
  <c r="M24" i="1"/>
  <c r="L33" i="1"/>
  <c r="L32" i="1"/>
  <c r="L31" i="1"/>
  <c r="L30" i="1"/>
  <c r="L29" i="1"/>
  <c r="L28" i="1"/>
  <c r="L27" i="1"/>
  <c r="L26" i="1"/>
  <c r="L25" i="1"/>
  <c r="L24" i="1"/>
  <c r="K36" i="1"/>
  <c r="K35" i="1"/>
  <c r="J36" i="1"/>
  <c r="J35" i="1"/>
  <c r="I36" i="1"/>
  <c r="H36" i="1"/>
  <c r="H35" i="1"/>
  <c r="L35" i="1"/>
  <c r="M35" i="1"/>
  <c r="G36" i="1"/>
</calcChain>
</file>

<file path=xl/sharedStrings.xml><?xml version="1.0" encoding="utf-8"?>
<sst xmlns="http://schemas.openxmlformats.org/spreadsheetml/2006/main" count="71" uniqueCount="48">
  <si>
    <t>Cumulative Avg.</t>
  </si>
  <si>
    <t>Total</t>
  </si>
  <si>
    <t>Washington County</t>
  </si>
  <si>
    <t>Hagerstown</t>
  </si>
  <si>
    <t>17523 Valley Mall Rd</t>
  </si>
  <si>
    <t>DC CORRIDOR / DC HAGERSTOWN 4</t>
  </si>
  <si>
    <t>DC CORRIDOR / DC HAGERSTOWN 3</t>
  </si>
  <si>
    <t>Montgomery County</t>
  </si>
  <si>
    <t>Potomac</t>
  </si>
  <si>
    <t>11355 Seven Locks Rd</t>
  </si>
  <si>
    <t>DC CORRIDOR / CABIN JOHN DC4</t>
  </si>
  <si>
    <t>DC CORRIDOR / CABIN JOHN DC3</t>
  </si>
  <si>
    <t>DC CORRIDOR / CABIN JOHN DC2</t>
  </si>
  <si>
    <t>DC CORRIDOR / CABIN JOHN DC1</t>
  </si>
  <si>
    <t>Harford County</t>
  </si>
  <si>
    <t>Abingdon</t>
  </si>
  <si>
    <t>3491 Merchant Boulevard</t>
  </si>
  <si>
    <t>DC CORRIDOR / BOX HILL DC 4</t>
  </si>
  <si>
    <t>DC CORRIDOR / BOX HILL DC 3</t>
  </si>
  <si>
    <t>DC CORRIDOR / BOX HILL DC 2</t>
  </si>
  <si>
    <t>DC CORRIDOR / BOX HILL DC 1</t>
  </si>
  <si>
    <t># Of Gasoline 
Gallons Displaced</t>
  </si>
  <si>
    <t>kWhs consumed</t>
  </si>
  <si>
    <t># Of Vehicles 
Using EVSE</t>
  </si>
  <si>
    <t>Average Charging 
Event Duration (mins)</t>
  </si>
  <si>
    <t>% of Time 
Operational</t>
  </si>
  <si>
    <t>County</t>
  </si>
  <si>
    <t>Zip</t>
  </si>
  <si>
    <t>City</t>
  </si>
  <si>
    <t>Station Address</t>
  </si>
  <si>
    <t>Station Name</t>
  </si>
  <si>
    <t>Cumulative Data</t>
  </si>
  <si>
    <t>Quarterly Data</t>
  </si>
  <si>
    <t>Station Location</t>
  </si>
  <si>
    <t>Please provide a brief narrative on the project progress, including any challenges, that occurred during the reporting period:</t>
  </si>
  <si>
    <t>Report Date:</t>
  </si>
  <si>
    <t>john.schott@chargepoint.com</t>
  </si>
  <si>
    <t>Email Address:</t>
  </si>
  <si>
    <t>John Schott</t>
  </si>
  <si>
    <t>Report Submitted By:</t>
  </si>
  <si>
    <t>Dates Report Covers:</t>
  </si>
  <si>
    <t>ChargePoint, Inc.</t>
  </si>
  <si>
    <t>Grantee Name:</t>
  </si>
  <si>
    <t xml:space="preserve">Grantee Quarterly Operation Report </t>
  </si>
  <si>
    <t>Appendix A</t>
  </si>
  <si>
    <t>Alternative Fuel Infrastructure Grant Program</t>
  </si>
  <si>
    <t>Q1'20 (January to March)</t>
  </si>
  <si>
    <t xml:space="preserve">ChargePoint is pleased to provide data related to the operation of MEA funded DC Fast Charging stations (DCFC) during Q1'20 January to March. In total, the DCFC installed by ChargePoint dispensed 3,720 across 172 charging sessions or an average of 22 kWh per session. This level of utilization resulted in the displacement of 467 gallons of gasoline using the industry assumption of .1255 gallons saved per kWh. The average utilization time of the 50kW DCFC was 45 minutes per session, which can provide up to 200 miles of range per hour of charging (RPH) on the ChargePoint Express 200 stations.
Average uptime at the 10 DCFC was 99.9%. Nine of the DC Fast Charging stations had an uptime of 100% while Cabin John DC1 had an uptime of 99.45%.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</si>
</sst>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6"/>
      <color theme="1"/>
      <name val="Calibri"/>
      <family val="2"/>
      <scheme val="minor"/>
    </font>
    <font>
      <b/>
      <i/>
      <sz val="18"/>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mediumGray">
        <bgColor theme="0"/>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25">
    <border>
      <left/>
      <right/>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s>
  <cellStyleXfs count="1">
    <xf numFmtId="0" fontId="0" fillId="0" borderId="0"/>
  </cellStyleXfs>
  <cellXfs count="78">
    <xf numFmtId="0" fontId="0" fillId="0" borderId="0" xfId="0"/>
    <xf numFmtId="0" fontId="0" fillId="2" borderId="0" xfId="0" applyFill="1"/>
    <xf numFmtId="0" fontId="0" fillId="2" borderId="0" xfId="0" applyFill="1" applyBorder="1" applyAlignment="1">
      <alignment vertical="top" wrapText="1"/>
    </xf>
    <xf numFmtId="41" fontId="0" fillId="3" borderId="1" xfId="0" applyNumberFormat="1" applyFill="1" applyBorder="1" applyAlignment="1">
      <alignment horizontal="center"/>
    </xf>
    <xf numFmtId="41" fontId="0" fillId="3" borderId="2" xfId="0" applyNumberFormat="1" applyFill="1" applyBorder="1" applyAlignment="1">
      <alignment horizontal="center"/>
    </xf>
    <xf numFmtId="41" fontId="0" fillId="2" borderId="2" xfId="0" applyNumberFormat="1" applyFill="1" applyBorder="1" applyAlignment="1">
      <alignment horizontal="center"/>
    </xf>
    <xf numFmtId="164" fontId="0" fillId="2" borderId="2" xfId="0" applyNumberFormat="1" applyFill="1" applyBorder="1" applyAlignment="1">
      <alignment horizontal="center"/>
    </xf>
    <xf numFmtId="0" fontId="1" fillId="2" borderId="3" xfId="0" applyFont="1" applyFill="1" applyBorder="1"/>
    <xf numFmtId="1" fontId="0" fillId="2" borderId="0" xfId="0" applyNumberFormat="1" applyFill="1"/>
    <xf numFmtId="41" fontId="0" fillId="2" borderId="4" xfId="0" applyNumberFormat="1" applyFill="1" applyBorder="1" applyAlignment="1">
      <alignment horizontal="center"/>
    </xf>
    <xf numFmtId="41" fontId="0" fillId="2" borderId="5" xfId="0" applyNumberFormat="1" applyFill="1" applyBorder="1" applyAlignment="1">
      <alignment horizontal="center"/>
    </xf>
    <xf numFmtId="41" fontId="0" fillId="3" borderId="5" xfId="0" applyNumberFormat="1" applyFill="1" applyBorder="1" applyAlignment="1">
      <alignment horizontal="center"/>
    </xf>
    <xf numFmtId="0" fontId="0" fillId="3" borderId="5" xfId="0" applyFill="1" applyBorder="1" applyAlignment="1">
      <alignment horizontal="center"/>
    </xf>
    <xf numFmtId="0" fontId="1" fillId="2" borderId="6" xfId="0" applyFont="1" applyFill="1" applyBorder="1"/>
    <xf numFmtId="41" fontId="0" fillId="2" borderId="0" xfId="0" applyNumberFormat="1" applyFill="1"/>
    <xf numFmtId="165" fontId="0" fillId="2" borderId="0" xfId="0" applyNumberFormat="1" applyFill="1" applyBorder="1" applyAlignment="1">
      <alignment horizontal="center"/>
    </xf>
    <xf numFmtId="1" fontId="0" fillId="2" borderId="0" xfId="0" applyNumberFormat="1" applyFill="1" applyBorder="1" applyAlignment="1">
      <alignment horizontal="center"/>
    </xf>
    <xf numFmtId="41" fontId="0" fillId="2" borderId="1" xfId="0" applyNumberFormat="1" applyFill="1" applyBorder="1" applyAlignment="1">
      <alignment horizontal="center"/>
    </xf>
    <xf numFmtId="0" fontId="0" fillId="2" borderId="2" xfId="0" applyFont="1" applyFill="1" applyBorder="1" applyAlignment="1">
      <alignment horizontal="left"/>
    </xf>
    <xf numFmtId="0" fontId="0" fillId="0" borderId="2" xfId="0" applyBorder="1"/>
    <xf numFmtId="0" fontId="0" fillId="2" borderId="2" xfId="0" applyFill="1" applyBorder="1"/>
    <xf numFmtId="0" fontId="0" fillId="2" borderId="3" xfId="0" applyFill="1" applyBorder="1"/>
    <xf numFmtId="41" fontId="0" fillId="2" borderId="8" xfId="0" applyNumberFormat="1" applyFill="1" applyBorder="1" applyAlignment="1">
      <alignment horizontal="center"/>
    </xf>
    <xf numFmtId="41" fontId="0" fillId="2" borderId="7" xfId="0" applyNumberFormat="1" applyFill="1" applyBorder="1" applyAlignment="1">
      <alignment horizontal="center"/>
    </xf>
    <xf numFmtId="0" fontId="0" fillId="2" borderId="7" xfId="0" applyFont="1" applyFill="1" applyBorder="1" applyAlignment="1">
      <alignment horizontal="left"/>
    </xf>
    <xf numFmtId="0" fontId="0" fillId="0" borderId="7" xfId="0" applyBorder="1"/>
    <xf numFmtId="0" fontId="0" fillId="2" borderId="7" xfId="0" applyFill="1" applyBorder="1"/>
    <xf numFmtId="0" fontId="0" fillId="2" borderId="9" xfId="0" applyFont="1" applyFill="1" applyBorder="1"/>
    <xf numFmtId="1" fontId="0" fillId="2" borderId="7" xfId="0" applyNumberFormat="1" applyFont="1" applyFill="1" applyBorder="1" applyAlignment="1">
      <alignment horizontal="center" wrapText="1"/>
    </xf>
    <xf numFmtId="0" fontId="0" fillId="2" borderId="9" xfId="0" applyFont="1" applyFill="1" applyBorder="1" applyAlignment="1">
      <alignment horizontal="left"/>
    </xf>
    <xf numFmtId="0" fontId="1" fillId="2" borderId="8" xfId="0" applyFont="1" applyFill="1" applyBorder="1" applyAlignment="1">
      <alignment horizontal="center" wrapText="1"/>
    </xf>
    <xf numFmtId="0" fontId="1" fillId="2" borderId="7" xfId="0" applyFont="1" applyFill="1" applyBorder="1" applyAlignment="1">
      <alignment horizontal="center"/>
    </xf>
    <xf numFmtId="0" fontId="1" fillId="2" borderId="7" xfId="0" applyFont="1" applyFill="1" applyBorder="1" applyAlignment="1">
      <alignment horizontal="center" wrapText="1"/>
    </xf>
    <xf numFmtId="0" fontId="1" fillId="2" borderId="10" xfId="0" applyFont="1" applyFill="1" applyBorder="1" applyAlignment="1">
      <alignment horizontal="center"/>
    </xf>
    <xf numFmtId="0" fontId="1" fillId="2" borderId="9" xfId="0" applyFont="1" applyFill="1" applyBorder="1" applyAlignment="1">
      <alignment horizontal="center"/>
    </xf>
    <xf numFmtId="0" fontId="0" fillId="2" borderId="0" xfId="0" applyFill="1" applyBorder="1"/>
    <xf numFmtId="0" fontId="1" fillId="2" borderId="0" xfId="0" applyFont="1" applyFill="1" applyBorder="1" applyAlignment="1">
      <alignment horizontal="left" vertical="top" wrapText="1"/>
    </xf>
    <xf numFmtId="1" fontId="0" fillId="2" borderId="0" xfId="0" applyNumberFormat="1" applyFill="1" applyBorder="1" applyAlignment="1">
      <alignment vertical="center" wrapText="1"/>
    </xf>
    <xf numFmtId="0" fontId="0" fillId="2" borderId="0" xfId="0" applyFill="1" applyBorder="1" applyAlignment="1">
      <alignment vertical="center" wrapText="1"/>
    </xf>
    <xf numFmtId="0" fontId="2" fillId="2" borderId="0" xfId="0" applyFont="1" applyFill="1" applyBorder="1" applyAlignment="1">
      <alignment horizontal="left"/>
    </xf>
    <xf numFmtId="0" fontId="1" fillId="2" borderId="0" xfId="0" applyFont="1" applyFill="1" applyBorder="1" applyAlignment="1">
      <alignment horizontal="left"/>
    </xf>
    <xf numFmtId="14" fontId="0" fillId="5" borderId="1" xfId="0" applyNumberFormat="1" applyFont="1" applyFill="1" applyBorder="1" applyAlignment="1">
      <alignment horizontal="left"/>
    </xf>
    <xf numFmtId="0" fontId="0" fillId="5" borderId="8" xfId="0" applyFill="1" applyBorder="1" applyAlignment="1">
      <alignment horizontal="left"/>
    </xf>
    <xf numFmtId="0" fontId="1" fillId="2" borderId="0" xfId="0" applyFont="1" applyFill="1" applyBorder="1" applyAlignment="1"/>
    <xf numFmtId="0" fontId="0" fillId="5" borderId="4" xfId="0" applyFill="1" applyBorder="1" applyAlignment="1">
      <alignment horizontal="left"/>
    </xf>
    <xf numFmtId="0" fontId="1" fillId="2" borderId="0" xfId="0" applyFont="1" applyFill="1" applyAlignment="1">
      <alignment horizontal="center"/>
    </xf>
    <xf numFmtId="0" fontId="5" fillId="2" borderId="0" xfId="0" applyFont="1" applyFill="1" applyAlignment="1">
      <alignment horizontal="center"/>
    </xf>
    <xf numFmtId="9" fontId="0" fillId="2" borderId="7" xfId="0" applyNumberFormat="1" applyFill="1" applyBorder="1" applyAlignment="1">
      <alignment horizontal="center" wrapText="1"/>
    </xf>
    <xf numFmtId="10" fontId="0" fillId="2" borderId="7" xfId="0" applyNumberFormat="1" applyFill="1" applyBorder="1" applyAlignment="1">
      <alignment horizontal="center" wrapText="1"/>
    </xf>
    <xf numFmtId="0" fontId="1" fillId="6" borderId="6" xfId="0" applyFont="1" applyFill="1" applyBorder="1" applyAlignment="1">
      <alignment horizontal="center"/>
    </xf>
    <xf numFmtId="0" fontId="1" fillId="6" borderId="13" xfId="0" applyFont="1" applyFill="1" applyBorder="1" applyAlignment="1">
      <alignment horizontal="center"/>
    </xf>
    <xf numFmtId="0" fontId="1" fillId="6" borderId="5" xfId="0" applyFont="1" applyFill="1" applyBorder="1" applyAlignment="1">
      <alignment horizontal="center"/>
    </xf>
    <xf numFmtId="0" fontId="1" fillId="5" borderId="12" xfId="0" applyFont="1"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1" fillId="4" borderId="12" xfId="0" applyFont="1" applyFill="1" applyBorder="1" applyAlignment="1">
      <alignment horizontal="center"/>
    </xf>
    <xf numFmtId="0" fontId="1" fillId="4" borderId="11" xfId="0" applyFont="1" applyFill="1" applyBorder="1" applyAlignment="1">
      <alignment horizontal="center"/>
    </xf>
    <xf numFmtId="0" fontId="4" fillId="2" borderId="7" xfId="0" applyFont="1" applyFill="1" applyBorder="1" applyAlignment="1">
      <alignment horizontal="center"/>
    </xf>
    <xf numFmtId="0" fontId="3" fillId="2" borderId="7" xfId="0" applyFont="1" applyFill="1" applyBorder="1" applyAlignment="1">
      <alignment horizontal="center"/>
    </xf>
    <xf numFmtId="0" fontId="1" fillId="6" borderId="24" xfId="0" applyFont="1" applyFill="1" applyBorder="1" applyAlignment="1">
      <alignment horizontal="left"/>
    </xf>
    <xf numFmtId="0" fontId="1" fillId="6" borderId="14" xfId="0" applyFont="1" applyFill="1" applyBorder="1" applyAlignment="1">
      <alignment horizontal="left"/>
    </xf>
    <xf numFmtId="0" fontId="1" fillId="6" borderId="13" xfId="0" applyFont="1" applyFill="1" applyBorder="1" applyAlignment="1">
      <alignment horizontal="left"/>
    </xf>
    <xf numFmtId="0" fontId="1" fillId="6" borderId="9" xfId="0" applyFont="1" applyFill="1" applyBorder="1" applyAlignment="1">
      <alignment horizontal="left"/>
    </xf>
    <xf numFmtId="0" fontId="1" fillId="6" borderId="10" xfId="0" applyFont="1" applyFill="1" applyBorder="1" applyAlignment="1">
      <alignment horizontal="left"/>
    </xf>
    <xf numFmtId="0" fontId="1" fillId="6" borderId="7" xfId="0" applyFont="1" applyFill="1" applyBorder="1" applyAlignment="1">
      <alignment horizontal="left"/>
    </xf>
    <xf numFmtId="0" fontId="1" fillId="6" borderId="3" xfId="0" applyFont="1" applyFill="1" applyBorder="1" applyAlignment="1">
      <alignment horizontal="left"/>
    </xf>
    <xf numFmtId="0" fontId="1" fillId="6" borderId="23" xfId="0" applyFont="1" applyFill="1" applyBorder="1" applyAlignment="1">
      <alignment horizontal="left"/>
    </xf>
    <xf numFmtId="0" fontId="1" fillId="6" borderId="2" xfId="0" applyFont="1" applyFill="1" applyBorder="1" applyAlignment="1">
      <alignment horizontal="left"/>
    </xf>
    <xf numFmtId="0" fontId="1" fillId="2" borderId="0" xfId="0" applyFont="1" applyFill="1" applyAlignment="1">
      <alignment horizontal="left" vertical="center"/>
    </xf>
    <xf numFmtId="0" fontId="0" fillId="2" borderId="22"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20" xfId="0" applyFont="1" applyFill="1" applyBorder="1" applyAlignment="1">
      <alignment horizontal="left" vertical="top" wrapText="1"/>
    </xf>
    <xf numFmtId="0" fontId="0" fillId="2" borderId="19"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2" borderId="16" xfId="0" applyFont="1" applyFill="1" applyBorder="1" applyAlignment="1">
      <alignment horizontal="left" vertical="top" wrapText="1"/>
    </xf>
    <xf numFmtId="0" fontId="0" fillId="2" borderId="1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john.schott@chargepoint.com" TargetMode="External"/><Relationship Id="rId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P39"/>
  <sheetViews>
    <sheetView tabSelected="1" zoomScale="113" zoomScaleNormal="80" zoomScalePageLayoutView="80" workbookViewId="0">
      <selection activeCell="G11" sqref="G11"/>
    </sheetView>
  </sheetViews>
  <sheetFormatPr baseColWidth="10" defaultColWidth="9.1640625" defaultRowHeight="15" x14ac:dyDescent="0.2"/>
  <cols>
    <col min="1" max="1" width="9.1640625" style="1"/>
    <col min="2" max="2" width="32.5" style="1" bestFit="1" customWidth="1"/>
    <col min="3" max="3" width="26" style="1" bestFit="1" customWidth="1"/>
    <col min="4" max="4" width="12.83203125" style="1" bestFit="1" customWidth="1"/>
    <col min="5" max="5" width="16.33203125" style="1" bestFit="1" customWidth="1"/>
    <col min="6" max="6" width="20.5" style="1" bestFit="1" customWidth="1"/>
    <col min="7" max="7" width="30.6640625" style="1" bestFit="1" customWidth="1"/>
    <col min="8" max="8" width="16.5" style="1" customWidth="1"/>
    <col min="9" max="9" width="20.83203125" style="1" customWidth="1"/>
    <col min="10" max="10" width="17.5" style="1" customWidth="1"/>
    <col min="11" max="11" width="13.6640625" style="1" customWidth="1"/>
    <col min="12" max="12" width="17" style="1" customWidth="1"/>
    <col min="13" max="13" width="17.1640625" style="1" customWidth="1"/>
    <col min="14" max="16384" width="9.1640625" style="1"/>
  </cols>
  <sheetData>
    <row r="1" spans="2:13" ht="21" x14ac:dyDescent="0.25">
      <c r="E1" s="46" t="s">
        <v>44</v>
      </c>
    </row>
    <row r="2" spans="2:13" x14ac:dyDescent="0.2">
      <c r="E2" s="45"/>
    </row>
    <row r="3" spans="2:13" ht="24" x14ac:dyDescent="0.3">
      <c r="B3" s="57" t="s">
        <v>45</v>
      </c>
      <c r="C3" s="57"/>
      <c r="D3" s="57"/>
      <c r="E3" s="57"/>
      <c r="F3" s="57"/>
      <c r="G3" s="57"/>
      <c r="H3" s="57"/>
    </row>
    <row r="4" spans="2:13" ht="21" x14ac:dyDescent="0.25">
      <c r="B4" s="58" t="s">
        <v>43</v>
      </c>
      <c r="C4" s="58"/>
      <c r="D4" s="58"/>
      <c r="E4" s="58"/>
      <c r="F4" s="58"/>
      <c r="G4" s="58"/>
      <c r="H4" s="58"/>
    </row>
    <row r="5" spans="2:13" ht="16" thickBot="1" x14ac:dyDescent="0.25"/>
    <row r="6" spans="2:13" x14ac:dyDescent="0.2">
      <c r="B6" s="59" t="s">
        <v>42</v>
      </c>
      <c r="C6" s="60"/>
      <c r="D6" s="60"/>
      <c r="E6" s="60"/>
      <c r="F6" s="61"/>
      <c r="G6" s="44" t="s">
        <v>41</v>
      </c>
    </row>
    <row r="7" spans="2:13" x14ac:dyDescent="0.2">
      <c r="B7" s="62" t="s">
        <v>40</v>
      </c>
      <c r="C7" s="63"/>
      <c r="D7" s="64"/>
      <c r="E7" s="64"/>
      <c r="F7" s="64"/>
      <c r="G7" s="42" t="s">
        <v>46</v>
      </c>
    </row>
    <row r="8" spans="2:13" x14ac:dyDescent="0.2">
      <c r="B8" s="62" t="s">
        <v>39</v>
      </c>
      <c r="C8" s="63"/>
      <c r="D8" s="64"/>
      <c r="E8" s="64"/>
      <c r="F8" s="64"/>
      <c r="G8" s="42" t="s">
        <v>38</v>
      </c>
      <c r="I8" s="43"/>
      <c r="J8" s="43"/>
      <c r="K8" s="43"/>
      <c r="L8" s="43"/>
      <c r="M8" s="43"/>
    </row>
    <row r="9" spans="2:13" x14ac:dyDescent="0.2">
      <c r="B9" s="62" t="s">
        <v>37</v>
      </c>
      <c r="C9" s="63"/>
      <c r="D9" s="64"/>
      <c r="E9" s="64"/>
      <c r="F9" s="64"/>
      <c r="G9" s="42" t="s">
        <v>36</v>
      </c>
    </row>
    <row r="10" spans="2:13" ht="16" thickBot="1" x14ac:dyDescent="0.25">
      <c r="B10" s="65" t="s">
        <v>35</v>
      </c>
      <c r="C10" s="66"/>
      <c r="D10" s="67"/>
      <c r="E10" s="67"/>
      <c r="F10" s="67"/>
      <c r="G10" s="41">
        <v>43941</v>
      </c>
    </row>
    <row r="11" spans="2:13" ht="16" x14ac:dyDescent="0.2">
      <c r="B11" s="40"/>
      <c r="C11" s="40"/>
      <c r="D11" s="40"/>
      <c r="E11" s="40"/>
      <c r="F11" s="40"/>
      <c r="G11" s="39"/>
    </row>
    <row r="12" spans="2:13" ht="15.75" customHeight="1" x14ac:dyDescent="0.2">
      <c r="B12" s="68" t="s">
        <v>34</v>
      </c>
      <c r="C12" s="68"/>
      <c r="D12" s="68"/>
      <c r="E12" s="68"/>
      <c r="F12" s="68"/>
      <c r="G12" s="68"/>
      <c r="H12" s="68"/>
    </row>
    <row r="13" spans="2:13" ht="36" customHeight="1" x14ac:dyDescent="0.2">
      <c r="B13" s="69" t="s">
        <v>47</v>
      </c>
      <c r="C13" s="70"/>
      <c r="D13" s="70"/>
      <c r="E13" s="70"/>
      <c r="F13" s="70"/>
      <c r="G13" s="71"/>
      <c r="H13" s="36"/>
      <c r="J13" s="38"/>
      <c r="K13" s="38"/>
      <c r="L13" s="38"/>
      <c r="M13" s="38"/>
    </row>
    <row r="14" spans="2:13" ht="36" customHeight="1" x14ac:dyDescent="0.2">
      <c r="B14" s="72"/>
      <c r="C14" s="73"/>
      <c r="D14" s="73"/>
      <c r="E14" s="73"/>
      <c r="F14" s="73"/>
      <c r="G14" s="74"/>
      <c r="H14" s="36"/>
      <c r="J14" s="38"/>
      <c r="K14" s="38"/>
      <c r="L14" s="38"/>
      <c r="M14" s="38"/>
    </row>
    <row r="15" spans="2:13" ht="36" customHeight="1" x14ac:dyDescent="0.2">
      <c r="B15" s="72"/>
      <c r="C15" s="73"/>
      <c r="D15" s="73"/>
      <c r="E15" s="73"/>
      <c r="F15" s="73"/>
      <c r="G15" s="74"/>
      <c r="H15" s="36"/>
      <c r="J15" s="38"/>
      <c r="K15" s="38"/>
      <c r="L15" s="38"/>
      <c r="M15" s="38"/>
    </row>
    <row r="16" spans="2:13" ht="36" customHeight="1" x14ac:dyDescent="0.2">
      <c r="B16" s="72"/>
      <c r="C16" s="73"/>
      <c r="D16" s="73"/>
      <c r="E16" s="73"/>
      <c r="F16" s="73"/>
      <c r="G16" s="74"/>
      <c r="H16" s="36"/>
      <c r="J16" s="38"/>
      <c r="K16" s="38"/>
      <c r="L16" s="38"/>
      <c r="M16" s="38"/>
    </row>
    <row r="17" spans="2:16" ht="36" customHeight="1" x14ac:dyDescent="0.2">
      <c r="B17" s="72"/>
      <c r="C17" s="73"/>
      <c r="D17" s="73"/>
      <c r="E17" s="73"/>
      <c r="F17" s="73"/>
      <c r="G17" s="74"/>
      <c r="H17" s="36"/>
      <c r="K17" s="38"/>
      <c r="L17" s="37"/>
      <c r="M17" s="37"/>
    </row>
    <row r="18" spans="2:16" ht="36" customHeight="1" x14ac:dyDescent="0.2">
      <c r="B18" s="72"/>
      <c r="C18" s="73"/>
      <c r="D18" s="73"/>
      <c r="E18" s="73"/>
      <c r="F18" s="73"/>
      <c r="G18" s="74"/>
      <c r="H18" s="36"/>
      <c r="L18" s="8"/>
      <c r="M18" s="8"/>
    </row>
    <row r="19" spans="2:16" ht="36" customHeight="1" x14ac:dyDescent="0.2">
      <c r="B19" s="75"/>
      <c r="C19" s="76"/>
      <c r="D19" s="76"/>
      <c r="E19" s="76"/>
      <c r="F19" s="76"/>
      <c r="G19" s="77"/>
      <c r="H19" s="36"/>
      <c r="L19" s="8"/>
      <c r="M19" s="8"/>
    </row>
    <row r="20" spans="2:16" x14ac:dyDescent="0.2">
      <c r="L20" s="8"/>
      <c r="M20" s="8"/>
    </row>
    <row r="21" spans="2:16" ht="16" thickBot="1" x14ac:dyDescent="0.25"/>
    <row r="22" spans="2:16" x14ac:dyDescent="0.2">
      <c r="B22" s="49" t="s">
        <v>33</v>
      </c>
      <c r="C22" s="50"/>
      <c r="D22" s="51"/>
      <c r="E22" s="51"/>
      <c r="F22" s="51"/>
      <c r="G22" s="52" t="s">
        <v>32</v>
      </c>
      <c r="H22" s="53"/>
      <c r="I22" s="53"/>
      <c r="J22" s="53"/>
      <c r="K22" s="54"/>
      <c r="L22" s="55" t="s">
        <v>31</v>
      </c>
      <c r="M22" s="56"/>
      <c r="N22" s="35"/>
    </row>
    <row r="23" spans="2:16" ht="30" x14ac:dyDescent="0.2">
      <c r="B23" s="34" t="s">
        <v>30</v>
      </c>
      <c r="C23" s="33" t="s">
        <v>29</v>
      </c>
      <c r="D23" s="31" t="s">
        <v>28</v>
      </c>
      <c r="E23" s="31" t="s">
        <v>27</v>
      </c>
      <c r="F23" s="31" t="s">
        <v>26</v>
      </c>
      <c r="G23" s="32" t="s">
        <v>25</v>
      </c>
      <c r="H23" s="31" t="s">
        <v>22</v>
      </c>
      <c r="I23" s="32" t="s">
        <v>24</v>
      </c>
      <c r="J23" s="32" t="s">
        <v>21</v>
      </c>
      <c r="K23" s="32" t="s">
        <v>23</v>
      </c>
      <c r="L23" s="31" t="s">
        <v>22</v>
      </c>
      <c r="M23" s="30" t="s">
        <v>21</v>
      </c>
    </row>
    <row r="24" spans="2:16" x14ac:dyDescent="0.2">
      <c r="B24" s="29" t="s">
        <v>20</v>
      </c>
      <c r="C24" s="25" t="s">
        <v>16</v>
      </c>
      <c r="D24" s="25" t="s">
        <v>15</v>
      </c>
      <c r="E24" s="25">
        <v>21009</v>
      </c>
      <c r="F24" s="24" t="s">
        <v>14</v>
      </c>
      <c r="G24" s="47">
        <v>1</v>
      </c>
      <c r="H24" s="28">
        <v>128.14400000000001</v>
      </c>
      <c r="I24" s="28">
        <v>30.898333333333341</v>
      </c>
      <c r="J24" s="28">
        <v>16.081</v>
      </c>
      <c r="K24" s="28">
        <v>10</v>
      </c>
      <c r="L24" s="23">
        <f>174+H24</f>
        <v>302.14400000000001</v>
      </c>
      <c r="M24" s="22">
        <f>22+J24</f>
        <v>38.081000000000003</v>
      </c>
    </row>
    <row r="25" spans="2:16" x14ac:dyDescent="0.2">
      <c r="B25" s="29" t="s">
        <v>19</v>
      </c>
      <c r="C25" s="25" t="s">
        <v>16</v>
      </c>
      <c r="D25" s="25" t="s">
        <v>15</v>
      </c>
      <c r="E25" s="25">
        <v>21009</v>
      </c>
      <c r="F25" s="24" t="s">
        <v>14</v>
      </c>
      <c r="G25" s="47">
        <v>1</v>
      </c>
      <c r="H25" s="28">
        <v>177.661</v>
      </c>
      <c r="I25" s="28">
        <v>30.012121212121212</v>
      </c>
      <c r="J25" s="28">
        <v>22.295999999999999</v>
      </c>
      <c r="K25" s="28">
        <v>11</v>
      </c>
      <c r="L25" s="23">
        <f>1504+H25</f>
        <v>1681.6610000000001</v>
      </c>
      <c r="M25" s="22">
        <f>189+J25</f>
        <v>211.29599999999999</v>
      </c>
    </row>
    <row r="26" spans="2:16" x14ac:dyDescent="0.2">
      <c r="B26" s="29" t="s">
        <v>18</v>
      </c>
      <c r="C26" s="25" t="s">
        <v>16</v>
      </c>
      <c r="D26" s="25" t="s">
        <v>15</v>
      </c>
      <c r="E26" s="25">
        <v>21009</v>
      </c>
      <c r="F26" s="24" t="s">
        <v>14</v>
      </c>
      <c r="G26" s="47">
        <v>1</v>
      </c>
      <c r="H26" s="28">
        <v>393.6869999999999</v>
      </c>
      <c r="I26" s="28">
        <v>40.507500000000007</v>
      </c>
      <c r="J26" s="28">
        <v>49.408000000000001</v>
      </c>
      <c r="K26" s="28">
        <v>20</v>
      </c>
      <c r="L26" s="23">
        <f>814+H26</f>
        <v>1207.6869999999999</v>
      </c>
      <c r="M26" s="22">
        <f>102+J26</f>
        <v>151.40800000000002</v>
      </c>
    </row>
    <row r="27" spans="2:16" x14ac:dyDescent="0.2">
      <c r="B27" s="29" t="s">
        <v>17</v>
      </c>
      <c r="C27" s="25" t="s">
        <v>16</v>
      </c>
      <c r="D27" s="25" t="s">
        <v>15</v>
      </c>
      <c r="E27" s="25">
        <v>21009</v>
      </c>
      <c r="F27" s="24" t="s">
        <v>14</v>
      </c>
      <c r="G27" s="47">
        <v>1</v>
      </c>
      <c r="H27" s="28">
        <v>95.850000000000009</v>
      </c>
      <c r="I27" s="28">
        <v>45.762499999999996</v>
      </c>
      <c r="J27" s="28">
        <v>12.027999999999999</v>
      </c>
      <c r="K27" s="28">
        <v>4</v>
      </c>
      <c r="L27" s="23">
        <f>609+H27</f>
        <v>704.85</v>
      </c>
      <c r="M27" s="22">
        <f>76+J27</f>
        <v>88.027999999999992</v>
      </c>
    </row>
    <row r="28" spans="2:16" x14ac:dyDescent="0.2">
      <c r="B28" s="27" t="s">
        <v>13</v>
      </c>
      <c r="C28" s="25" t="s">
        <v>9</v>
      </c>
      <c r="D28" s="25" t="s">
        <v>8</v>
      </c>
      <c r="E28" s="25">
        <v>20854</v>
      </c>
      <c r="F28" s="24" t="s">
        <v>7</v>
      </c>
      <c r="G28" s="48">
        <v>0.99450000000000005</v>
      </c>
      <c r="H28" s="28">
        <v>446.10799999999995</v>
      </c>
      <c r="I28" s="28">
        <v>46.871296296296293</v>
      </c>
      <c r="J28" s="28">
        <v>55.985999999999997</v>
      </c>
      <c r="K28" s="28">
        <v>18</v>
      </c>
      <c r="L28" s="23">
        <f>909+H28</f>
        <v>1355.1079999999999</v>
      </c>
      <c r="M28" s="22">
        <f>114+J28</f>
        <v>169.98599999999999</v>
      </c>
      <c r="O28" s="16"/>
      <c r="P28" s="15"/>
    </row>
    <row r="29" spans="2:16" x14ac:dyDescent="0.2">
      <c r="B29" s="27" t="s">
        <v>12</v>
      </c>
      <c r="C29" s="25" t="s">
        <v>9</v>
      </c>
      <c r="D29" s="25" t="s">
        <v>8</v>
      </c>
      <c r="E29" s="25">
        <v>20854</v>
      </c>
      <c r="F29" s="24" t="s">
        <v>7</v>
      </c>
      <c r="G29" s="47">
        <v>1</v>
      </c>
      <c r="H29" s="28">
        <v>496.90599999999995</v>
      </c>
      <c r="I29" s="28">
        <v>49.722807017543857</v>
      </c>
      <c r="J29" s="28">
        <v>62.36099999999999</v>
      </c>
      <c r="K29" s="28">
        <v>19</v>
      </c>
      <c r="L29" s="23">
        <f>1018+H29</f>
        <v>1514.9059999999999</v>
      </c>
      <c r="M29" s="22">
        <f>128+J29</f>
        <v>190.36099999999999</v>
      </c>
      <c r="O29" s="16"/>
      <c r="P29" s="15"/>
    </row>
    <row r="30" spans="2:16" x14ac:dyDescent="0.2">
      <c r="B30" s="27" t="s">
        <v>11</v>
      </c>
      <c r="C30" s="25" t="s">
        <v>9</v>
      </c>
      <c r="D30" s="25" t="s">
        <v>8</v>
      </c>
      <c r="E30" s="25">
        <v>20854</v>
      </c>
      <c r="F30" s="24" t="s">
        <v>7</v>
      </c>
      <c r="G30" s="47">
        <v>1</v>
      </c>
      <c r="H30" s="28">
        <v>501.41600000000005</v>
      </c>
      <c r="I30" s="28">
        <v>53.258333333333326</v>
      </c>
      <c r="J30" s="28">
        <v>62.927000000000007</v>
      </c>
      <c r="K30" s="28">
        <v>20</v>
      </c>
      <c r="L30" s="23">
        <f>1328+H30</f>
        <v>1829.4160000000002</v>
      </c>
      <c r="M30" s="22">
        <f>167+J30</f>
        <v>229.92700000000002</v>
      </c>
      <c r="O30" s="16"/>
      <c r="P30" s="15"/>
    </row>
    <row r="31" spans="2:16" x14ac:dyDescent="0.2">
      <c r="B31" s="27" t="s">
        <v>10</v>
      </c>
      <c r="C31" s="25" t="s">
        <v>9</v>
      </c>
      <c r="D31" s="25" t="s">
        <v>8</v>
      </c>
      <c r="E31" s="25">
        <v>20854</v>
      </c>
      <c r="F31" s="24" t="s">
        <v>7</v>
      </c>
      <c r="G31" s="47">
        <v>1</v>
      </c>
      <c r="H31" s="28">
        <v>847.36299999999983</v>
      </c>
      <c r="I31" s="28">
        <v>38.413414634146335</v>
      </c>
      <c r="J31" s="28">
        <v>106.34400000000002</v>
      </c>
      <c r="K31" s="28">
        <v>41</v>
      </c>
      <c r="L31" s="23">
        <f>2627+H31</f>
        <v>3474.3629999999998</v>
      </c>
      <c r="M31" s="22">
        <f>329+J31</f>
        <v>435.34400000000005</v>
      </c>
      <c r="O31" s="16"/>
      <c r="P31" s="15"/>
    </row>
    <row r="32" spans="2:16" x14ac:dyDescent="0.2">
      <c r="B32" s="27" t="s">
        <v>6</v>
      </c>
      <c r="C32" s="25" t="s">
        <v>4</v>
      </c>
      <c r="D32" s="26" t="s">
        <v>3</v>
      </c>
      <c r="E32" s="25">
        <v>21740</v>
      </c>
      <c r="F32" s="24" t="s">
        <v>2</v>
      </c>
      <c r="G32" s="47">
        <v>1</v>
      </c>
      <c r="H32" s="28">
        <v>190.65899999999999</v>
      </c>
      <c r="I32" s="28">
        <v>68.042592592592598</v>
      </c>
      <c r="J32" s="28">
        <v>23.925999999999998</v>
      </c>
      <c r="K32" s="28">
        <v>9</v>
      </c>
      <c r="L32" s="23">
        <f>2299+H32</f>
        <v>2489.6590000000001</v>
      </c>
      <c r="M32" s="22">
        <f>288+J32</f>
        <v>311.92599999999999</v>
      </c>
      <c r="O32" s="16"/>
      <c r="P32" s="15"/>
    </row>
    <row r="33" spans="2:16" ht="16" thickBot="1" x14ac:dyDescent="0.25">
      <c r="B33" s="21" t="s">
        <v>5</v>
      </c>
      <c r="C33" s="19" t="s">
        <v>4</v>
      </c>
      <c r="D33" s="20" t="s">
        <v>3</v>
      </c>
      <c r="E33" s="19">
        <v>21740</v>
      </c>
      <c r="F33" s="18" t="s">
        <v>2</v>
      </c>
      <c r="G33" s="47">
        <v>1</v>
      </c>
      <c r="H33" s="28">
        <v>442.65100000000012</v>
      </c>
      <c r="I33" s="28">
        <v>43.626666666666672</v>
      </c>
      <c r="J33" s="28">
        <v>55.552999999999983</v>
      </c>
      <c r="K33" s="28">
        <v>20</v>
      </c>
      <c r="L33" s="5">
        <f>2355+H33</f>
        <v>2797.6510000000003</v>
      </c>
      <c r="M33" s="17">
        <f>296+J33</f>
        <v>351.553</v>
      </c>
      <c r="O33" s="16"/>
      <c r="P33" s="15"/>
    </row>
    <row r="34" spans="2:16" ht="16" thickBot="1" x14ac:dyDescent="0.25">
      <c r="H34" s="14"/>
      <c r="I34" s="14"/>
      <c r="J34" s="14"/>
      <c r="K34" s="14"/>
      <c r="L34" s="14"/>
      <c r="M34" s="14"/>
    </row>
    <row r="35" spans="2:16" x14ac:dyDescent="0.2">
      <c r="F35" s="13" t="s">
        <v>1</v>
      </c>
      <c r="G35" s="12"/>
      <c r="H35" s="10">
        <f>SUM(H24:H33)</f>
        <v>3720.4450000000002</v>
      </c>
      <c r="I35" s="11"/>
      <c r="J35" s="10">
        <f>SUM(J24:J33)</f>
        <v>466.91</v>
      </c>
      <c r="K35" s="10">
        <f>SUM(K24:K33)</f>
        <v>172</v>
      </c>
      <c r="L35" s="10">
        <f>SUM(L24:L33)</f>
        <v>17357.445</v>
      </c>
      <c r="M35" s="9">
        <f>SUM(M24:M33)</f>
        <v>2177.91</v>
      </c>
      <c r="O35" s="8"/>
      <c r="P35" s="8"/>
    </row>
    <row r="36" spans="2:16" ht="16" thickBot="1" x14ac:dyDescent="0.25">
      <c r="F36" s="7" t="s">
        <v>0</v>
      </c>
      <c r="G36" s="6">
        <f>AVERAGE(G28:G33)</f>
        <v>0.99908333333333343</v>
      </c>
      <c r="H36" s="5">
        <f>AVERAGE(H24:H33)</f>
        <v>372.04450000000003</v>
      </c>
      <c r="I36" s="5">
        <f>AVERAGE(I24:I33)</f>
        <v>44.711556508603366</v>
      </c>
      <c r="J36" s="5">
        <f>AVERAGE(J24:J33)</f>
        <v>46.691000000000003</v>
      </c>
      <c r="K36" s="5">
        <f>AVERAGE(K24:K33)</f>
        <v>17.2</v>
      </c>
      <c r="L36" s="4"/>
      <c r="M36" s="3"/>
    </row>
    <row r="39" spans="2:16" x14ac:dyDescent="0.2">
      <c r="B39" s="2"/>
      <c r="C39" s="2"/>
      <c r="D39" s="2"/>
      <c r="E39" s="2"/>
      <c r="F39" s="2"/>
      <c r="G39" s="2"/>
    </row>
  </sheetData>
  <mergeCells count="12">
    <mergeCell ref="B22:F22"/>
    <mergeCell ref="G22:K22"/>
    <mergeCell ref="L22:M22"/>
    <mergeCell ref="B3:H3"/>
    <mergeCell ref="B4:H4"/>
    <mergeCell ref="B6:F6"/>
    <mergeCell ref="B7:F7"/>
    <mergeCell ref="B8:F8"/>
    <mergeCell ref="B9:F9"/>
    <mergeCell ref="B10:F10"/>
    <mergeCell ref="B12:H12"/>
    <mergeCell ref="B13:G19"/>
  </mergeCells>
  <hyperlinks>
    <hyperlink ref="G9" r:id="rId1"/>
  </hyperlinks>
  <pageMargins left="0.25" right="0.25" top="0.75" bottom="0.75" header="0.3" footer="0.3"/>
  <pageSetup scale="4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6EA1FB0-6CCF-4843-91EF-F396D0AE9A71}"/>
</file>

<file path=customXml/itemProps2.xml><?xml version="1.0" encoding="utf-8"?>
<ds:datastoreItem xmlns:ds="http://schemas.openxmlformats.org/officeDocument/2006/customXml" ds:itemID="{DB6C5F21-03E3-4EDB-A17F-04C9912700B7}"/>
</file>

<file path=customXml/itemProps3.xml><?xml version="1.0" encoding="utf-8"?>
<ds:datastoreItem xmlns:ds="http://schemas.openxmlformats.org/officeDocument/2006/customXml" ds:itemID="{0ED5D63A-3EB3-4A05-8BA9-D3358644977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Q1 ChargePoint FY17</dc:title>
  <dc:creator>John Schott</dc:creator>
  <cp:lastModifiedBy>Microsoft Office User</cp:lastModifiedBy>
  <dcterms:created xsi:type="dcterms:W3CDTF">2019-01-25T21:56:34Z</dcterms:created>
  <dcterms:modified xsi:type="dcterms:W3CDTF">2020-04-20T21:45:04Z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