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hared Files\Program Team\RE and Transpo\Transportation\AFIP\FY17\Submissions\ChargePoint\Quarterly Operation Reports\"/>
    </mc:Choice>
  </mc:AlternateContent>
  <bookViews>
    <workbookView xWindow="22935" yWindow="-105" windowWidth="23250" windowHeight="14610"/>
  </bookViews>
  <sheets>
    <sheet name="Grantee Quarterly Report" sheetId="1" r:id="rId1"/>
  </sheets>
  <definedNames>
    <definedName name="StationStat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3" i="1" l="1"/>
  <c r="M32" i="1"/>
  <c r="M31" i="1"/>
  <c r="M30" i="1"/>
  <c r="M29" i="1"/>
  <c r="M28" i="1"/>
  <c r="M27" i="1"/>
  <c r="M26" i="1"/>
  <c r="M25" i="1"/>
  <c r="M24" i="1"/>
  <c r="L33" i="1"/>
  <c r="L32" i="1"/>
  <c r="L31" i="1"/>
  <c r="L30" i="1"/>
  <c r="L29" i="1"/>
  <c r="L28" i="1"/>
  <c r="L27" i="1"/>
  <c r="L26" i="1"/>
  <c r="L25" i="1"/>
  <c r="L24" i="1" l="1"/>
  <c r="K36" i="1" l="1"/>
  <c r="K35" i="1"/>
  <c r="J36" i="1"/>
  <c r="J35" i="1"/>
  <c r="I36" i="1"/>
  <c r="H36" i="1"/>
  <c r="H35" i="1"/>
  <c r="L35" i="1"/>
  <c r="M35" i="1"/>
  <c r="G36" i="1"/>
</calcChain>
</file>

<file path=xl/sharedStrings.xml><?xml version="1.0" encoding="utf-8"?>
<sst xmlns="http://schemas.openxmlformats.org/spreadsheetml/2006/main" count="71" uniqueCount="48">
  <si>
    <t>Cumulative Avg.</t>
  </si>
  <si>
    <t>Total</t>
  </si>
  <si>
    <t>Washington County</t>
  </si>
  <si>
    <t>Hagerstown</t>
  </si>
  <si>
    <t>17523 Valley Mall Rd</t>
  </si>
  <si>
    <t>DC CORRIDOR / DC HAGERSTOWN 4</t>
  </si>
  <si>
    <t>DC CORRIDOR / DC HAGERSTOWN 3</t>
  </si>
  <si>
    <t>Montgomery County</t>
  </si>
  <si>
    <t>Potomac</t>
  </si>
  <si>
    <t>11355 Seven Locks Rd</t>
  </si>
  <si>
    <t>DC CORRIDOR / CABIN JOHN DC4</t>
  </si>
  <si>
    <t>DC CORRIDOR / CABIN JOHN DC3</t>
  </si>
  <si>
    <t>DC CORRIDOR / CABIN JOHN DC2</t>
  </si>
  <si>
    <t>DC CORRIDOR / CABIN JOHN DC1</t>
  </si>
  <si>
    <t>Harford County</t>
  </si>
  <si>
    <t>Abingdon</t>
  </si>
  <si>
    <t>3491 Merchant Boulevard</t>
  </si>
  <si>
    <t>DC CORRIDOR / BOX HILL DC 4</t>
  </si>
  <si>
    <t>DC CORRIDOR / BOX HILL DC 3</t>
  </si>
  <si>
    <t>DC CORRIDOR / BOX HILL DC 2</t>
  </si>
  <si>
    <t>DC CORRIDOR / BOX HILL DC 1</t>
  </si>
  <si>
    <t># Of Gasoline 
Gallons Displaced</t>
  </si>
  <si>
    <t>kWhs consumed</t>
  </si>
  <si>
    <t># Of Vehicles 
Using EVSE</t>
  </si>
  <si>
    <t>Average Charging 
Event Duration (mins)</t>
  </si>
  <si>
    <t>% of Time 
Operational</t>
  </si>
  <si>
    <t>County</t>
  </si>
  <si>
    <t>Zip</t>
  </si>
  <si>
    <t>City</t>
  </si>
  <si>
    <t>Station Address</t>
  </si>
  <si>
    <t>Station Name</t>
  </si>
  <si>
    <t>Cumulative Data</t>
  </si>
  <si>
    <t>Quarterly Data</t>
  </si>
  <si>
    <t>Station Location</t>
  </si>
  <si>
    <t>Please provide a brief narrative on the project progress, including any challenges, that occurred during the reporting period:</t>
  </si>
  <si>
    <t>Report Date:</t>
  </si>
  <si>
    <t>john.schott@chargepoint.com</t>
  </si>
  <si>
    <t>Email Address:</t>
  </si>
  <si>
    <t>John Schott</t>
  </si>
  <si>
    <t>Report Submitted By:</t>
  </si>
  <si>
    <t>Dates Report Covers:</t>
  </si>
  <si>
    <t>ChargePoint, Inc.</t>
  </si>
  <si>
    <t>Grantee Name:</t>
  </si>
  <si>
    <t xml:space="preserve">Grantee Quarterly Operation Report </t>
  </si>
  <si>
    <t>Appendix A</t>
  </si>
  <si>
    <t>Alternative Fuel Infrastructure Grant Program</t>
  </si>
  <si>
    <t>Q2'19 (April to June)</t>
  </si>
  <si>
    <t>ChargePoint is pleased to provide data related to the operation of MEA funded DC Fast Charging stations (DCFC) during Q2'19 - April to June. In total, the DCFC installed by ChargePoint dispensed 1,637 kWh across 100 charging sessions or an average of 16.4 kWh per session. This level of utilization resulted in the displacement of 205 gallons of gasoline using the industry assumption of .1255 gallons saved per kWh. The average utilization time of the 50kW DCFC was 30 minutes per session, which can provide up to 200 miles of range per hour of charging (RPH) on the ChargePoint Express 200 stations.  
Uptime for all 10 DCFC was significantly impacted due to ChargePoint being notified of a potential issue with a component in the CPE200 fast charger that could result in a safety concern. ChargePoint and the station manufacturer, Tritium, worked quickly to investigate the matter. Beginning March 28, 2019, ChargePoint remotely powered down affected CPE200 stations until a resolution could be identified. The affected stations included all DCFC at Box Hill and Cabin John and DC Hagerstown Station #4. On May 23, 2019 ChargePoint also remotely powered down DC Hagerstown Station #3 after learning from Tritium that this station also potentially had the same safety concern as the other chargers. ChargePoint initiated a retrofit program to get affected stations back in working order, and all stations except for Hagerstown #3 have been repaired and are operational. ChargePoint will keep the Maryland Energy Administration updated on the timeline for retrofitting this station. The date ranges for which station were non-operational are listed below:
Box Hill DC 1, 2, 3 &amp; 4: March 28, 2019 - May 8, 2019
Cabin John DC 1, 2, 3 &amp; 4: March 28, 2019 - May 4, 2019
Hagerstown 3: May 23, 2019 - June 30, 2019
Hagerstown 4: March 28, 2019 - May 11,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</si>
</sst>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164" formatCode="0.0%"/>
    <numFmt numFmtId="165" formatCode="0.0"/>
  </numFmts>
  <fonts count="6" x14ac:knownFonts="1">
    <font>
      <sz val="11"/>
      <color theme="1"/>
      <name val="Calibri"/>
      <family val="2"/>
      <scheme val="minor"/>
    </font>
    <font>
      <b/>
      <sz val="11"/>
      <color theme="1"/>
      <name val="Calibri"/>
      <family val="2"/>
      <scheme val="minor"/>
    </font>
    <font>
      <sz val="12"/>
      <color theme="1"/>
      <name val="Times New Roman"/>
      <family val="1"/>
    </font>
    <font>
      <b/>
      <i/>
      <sz val="16"/>
      <color theme="1"/>
      <name val="Calibri"/>
      <family val="2"/>
      <scheme val="minor"/>
    </font>
    <font>
      <b/>
      <i/>
      <sz val="18"/>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0"/>
        <bgColor indexed="64"/>
      </patternFill>
    </fill>
    <fill>
      <patternFill patternType="mediumGray">
        <bgColor theme="0"/>
      </patternFill>
    </fill>
    <fill>
      <patternFill patternType="solid">
        <fgColor theme="4" tint="0.79998168889431442"/>
        <bgColor indexed="64"/>
      </patternFill>
    </fill>
    <fill>
      <patternFill patternType="solid">
        <fgColor theme="6" tint="0.79998168889431442"/>
        <bgColor indexed="64"/>
      </patternFill>
    </fill>
    <fill>
      <patternFill patternType="solid">
        <fgColor theme="3" tint="0.79998168889431442"/>
        <bgColor indexed="64"/>
      </patternFill>
    </fill>
  </fills>
  <borders count="25">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1">
    <xf numFmtId="0" fontId="0" fillId="0" borderId="0"/>
  </cellStyleXfs>
  <cellXfs count="79">
    <xf numFmtId="0" fontId="0" fillId="0" borderId="0" xfId="0"/>
    <xf numFmtId="0" fontId="0" fillId="2" borderId="0" xfId="0" applyFill="1"/>
    <xf numFmtId="0" fontId="0" fillId="2" borderId="0" xfId="0" applyFill="1" applyBorder="1" applyAlignment="1">
      <alignment vertical="top" wrapText="1"/>
    </xf>
    <xf numFmtId="41" fontId="0" fillId="3" borderId="1" xfId="0" applyNumberFormat="1" applyFill="1" applyBorder="1" applyAlignment="1">
      <alignment horizontal="center"/>
    </xf>
    <xf numFmtId="41" fontId="0" fillId="3" borderId="2" xfId="0" applyNumberFormat="1" applyFill="1" applyBorder="1" applyAlignment="1">
      <alignment horizontal="center"/>
    </xf>
    <xf numFmtId="41" fontId="0" fillId="2" borderId="2" xfId="0" applyNumberFormat="1" applyFill="1" applyBorder="1" applyAlignment="1">
      <alignment horizontal="center"/>
    </xf>
    <xf numFmtId="164" fontId="0" fillId="2" borderId="2" xfId="0" applyNumberFormat="1" applyFill="1" applyBorder="1" applyAlignment="1">
      <alignment horizontal="center"/>
    </xf>
    <xf numFmtId="0" fontId="1" fillId="2" borderId="3" xfId="0" applyFont="1" applyFill="1" applyBorder="1"/>
    <xf numFmtId="1" fontId="0" fillId="2" borderId="0" xfId="0" applyNumberFormat="1" applyFill="1"/>
    <xf numFmtId="41" fontId="0" fillId="2" borderId="4" xfId="0" applyNumberFormat="1" applyFill="1" applyBorder="1" applyAlignment="1">
      <alignment horizontal="center"/>
    </xf>
    <xf numFmtId="41" fontId="0" fillId="2" borderId="5" xfId="0" applyNumberFormat="1" applyFill="1" applyBorder="1" applyAlignment="1">
      <alignment horizontal="center"/>
    </xf>
    <xf numFmtId="41" fontId="0" fillId="3" borderId="5" xfId="0" applyNumberFormat="1" applyFill="1" applyBorder="1" applyAlignment="1">
      <alignment horizontal="center"/>
    </xf>
    <xf numFmtId="0" fontId="0" fillId="3" borderId="5" xfId="0" applyFill="1" applyBorder="1" applyAlignment="1">
      <alignment horizontal="center"/>
    </xf>
    <xf numFmtId="0" fontId="1" fillId="2" borderId="6" xfId="0" applyFont="1" applyFill="1" applyBorder="1"/>
    <xf numFmtId="41" fontId="0" fillId="2" borderId="0" xfId="0" applyNumberFormat="1" applyFill="1"/>
    <xf numFmtId="165" fontId="0" fillId="2" borderId="0" xfId="0" applyNumberFormat="1" applyFill="1" applyBorder="1" applyAlignment="1">
      <alignment horizontal="center"/>
    </xf>
    <xf numFmtId="1" fontId="0" fillId="2" borderId="0" xfId="0" applyNumberFormat="1" applyFill="1" applyBorder="1" applyAlignment="1">
      <alignment horizontal="center"/>
    </xf>
    <xf numFmtId="41" fontId="0" fillId="2" borderId="1" xfId="0" applyNumberFormat="1" applyFill="1" applyBorder="1" applyAlignment="1">
      <alignment horizontal="center"/>
    </xf>
    <xf numFmtId="9" fontId="0" fillId="2" borderId="7" xfId="0" applyNumberFormat="1" applyFill="1" applyBorder="1" applyAlignment="1">
      <alignment horizontal="center"/>
    </xf>
    <xf numFmtId="0" fontId="0" fillId="2" borderId="2" xfId="0" applyFont="1" applyFill="1" applyBorder="1" applyAlignment="1">
      <alignment horizontal="left"/>
    </xf>
    <xf numFmtId="0" fontId="0" fillId="0" borderId="2" xfId="0" applyBorder="1"/>
    <xf numFmtId="0" fontId="0" fillId="2" borderId="2" xfId="0" applyFill="1" applyBorder="1"/>
    <xf numFmtId="0" fontId="0" fillId="2" borderId="3" xfId="0" applyFill="1" applyBorder="1"/>
    <xf numFmtId="41" fontId="0" fillId="2" borderId="8" xfId="0" applyNumberFormat="1" applyFill="1" applyBorder="1" applyAlignment="1">
      <alignment horizontal="center"/>
    </xf>
    <xf numFmtId="41" fontId="0" fillId="2" borderId="7" xfId="0" applyNumberFormat="1" applyFill="1" applyBorder="1" applyAlignment="1">
      <alignment horizontal="center"/>
    </xf>
    <xf numFmtId="0" fontId="0" fillId="2" borderId="7" xfId="0" applyFont="1" applyFill="1" applyBorder="1" applyAlignment="1">
      <alignment horizontal="left"/>
    </xf>
    <xf numFmtId="0" fontId="0" fillId="0" borderId="7" xfId="0" applyBorder="1"/>
    <xf numFmtId="0" fontId="0" fillId="2" borderId="7" xfId="0" applyFill="1" applyBorder="1"/>
    <xf numFmtId="0" fontId="0" fillId="2" borderId="9" xfId="0" applyFont="1" applyFill="1" applyBorder="1"/>
    <xf numFmtId="1" fontId="0" fillId="2" borderId="7" xfId="0" applyNumberFormat="1" applyFont="1" applyFill="1" applyBorder="1" applyAlignment="1">
      <alignment horizontal="center"/>
    </xf>
    <xf numFmtId="1" fontId="0" fillId="2" borderId="7" xfId="0" applyNumberFormat="1" applyFont="1" applyFill="1" applyBorder="1" applyAlignment="1">
      <alignment horizontal="center" wrapText="1"/>
    </xf>
    <xf numFmtId="0" fontId="0" fillId="2" borderId="9" xfId="0" applyFont="1" applyFill="1" applyBorder="1" applyAlignment="1">
      <alignment horizontal="left"/>
    </xf>
    <xf numFmtId="0" fontId="1" fillId="2" borderId="8" xfId="0" applyFont="1" applyFill="1" applyBorder="1" applyAlignment="1">
      <alignment horizontal="center" wrapText="1"/>
    </xf>
    <xf numFmtId="0" fontId="1" fillId="2" borderId="7" xfId="0" applyFont="1" applyFill="1" applyBorder="1" applyAlignment="1">
      <alignment horizontal="center"/>
    </xf>
    <xf numFmtId="0" fontId="1" fillId="2" borderId="7" xfId="0" applyFont="1" applyFill="1" applyBorder="1" applyAlignment="1">
      <alignment horizontal="center" wrapText="1"/>
    </xf>
    <xf numFmtId="0" fontId="1" fillId="2" borderId="10" xfId="0" applyFont="1" applyFill="1" applyBorder="1" applyAlignment="1">
      <alignment horizontal="center"/>
    </xf>
    <xf numFmtId="0" fontId="1" fillId="2" borderId="9" xfId="0" applyFont="1" applyFill="1" applyBorder="1" applyAlignment="1">
      <alignment horizontal="center"/>
    </xf>
    <xf numFmtId="0" fontId="0" fillId="2" borderId="0" xfId="0" applyFill="1" applyBorder="1"/>
    <xf numFmtId="0" fontId="1" fillId="2" borderId="0" xfId="0" applyFont="1" applyFill="1" applyBorder="1" applyAlignment="1">
      <alignment horizontal="left" vertical="top" wrapText="1"/>
    </xf>
    <xf numFmtId="1" fontId="0" fillId="2" borderId="0" xfId="0" applyNumberFormat="1" applyFill="1" applyBorder="1" applyAlignment="1">
      <alignment vertical="center" wrapText="1"/>
    </xf>
    <xf numFmtId="0" fontId="0" fillId="2" borderId="0" xfId="0" applyFill="1" applyBorder="1" applyAlignment="1">
      <alignment vertical="center" wrapText="1"/>
    </xf>
    <xf numFmtId="0" fontId="2" fillId="2" borderId="0" xfId="0" applyFont="1" applyFill="1" applyBorder="1" applyAlignment="1">
      <alignment horizontal="left"/>
    </xf>
    <xf numFmtId="0" fontId="1" fillId="2" borderId="0" xfId="0" applyFont="1" applyFill="1" applyBorder="1" applyAlignment="1">
      <alignment horizontal="left"/>
    </xf>
    <xf numFmtId="14" fontId="0" fillId="5" borderId="1" xfId="0" applyNumberFormat="1" applyFont="1" applyFill="1" applyBorder="1" applyAlignment="1">
      <alignment horizontal="left"/>
    </xf>
    <xf numFmtId="0" fontId="0" fillId="5" borderId="8" xfId="0" applyFill="1" applyBorder="1" applyAlignment="1">
      <alignment horizontal="left"/>
    </xf>
    <xf numFmtId="0" fontId="1" fillId="2" borderId="0" xfId="0" applyFont="1" applyFill="1" applyBorder="1" applyAlignment="1"/>
    <xf numFmtId="0" fontId="0" fillId="5" borderId="4" xfId="0" applyFill="1" applyBorder="1" applyAlignment="1">
      <alignment horizontal="left"/>
    </xf>
    <xf numFmtId="0" fontId="1" fillId="2" borderId="0" xfId="0" applyFont="1" applyFill="1" applyAlignment="1">
      <alignment horizontal="center"/>
    </xf>
    <xf numFmtId="0" fontId="5" fillId="2" borderId="0" xfId="0" applyFont="1" applyFill="1" applyAlignment="1">
      <alignment horizontal="center"/>
    </xf>
    <xf numFmtId="9" fontId="0" fillId="2" borderId="2" xfId="0" applyNumberFormat="1" applyFill="1" applyBorder="1" applyAlignment="1">
      <alignment horizontal="center"/>
    </xf>
    <xf numFmtId="0" fontId="1" fillId="6" borderId="6" xfId="0" applyFont="1" applyFill="1" applyBorder="1" applyAlignment="1">
      <alignment horizontal="center"/>
    </xf>
    <xf numFmtId="0" fontId="1" fillId="6" borderId="13" xfId="0" applyFont="1" applyFill="1" applyBorder="1" applyAlignment="1">
      <alignment horizontal="center"/>
    </xf>
    <xf numFmtId="0" fontId="1" fillId="6" borderId="5" xfId="0" applyFont="1" applyFill="1" applyBorder="1" applyAlignment="1">
      <alignment horizontal="center"/>
    </xf>
    <xf numFmtId="0" fontId="1" fillId="5" borderId="12" xfId="0" applyFont="1" applyFill="1" applyBorder="1" applyAlignment="1">
      <alignment horizontal="center"/>
    </xf>
    <xf numFmtId="0" fontId="1" fillId="5" borderId="14" xfId="0" applyFont="1" applyFill="1" applyBorder="1" applyAlignment="1">
      <alignment horizontal="center"/>
    </xf>
    <xf numFmtId="0" fontId="1" fillId="5" borderId="13" xfId="0" applyFont="1" applyFill="1" applyBorder="1" applyAlignment="1">
      <alignment horizontal="center"/>
    </xf>
    <xf numFmtId="0" fontId="1" fillId="4" borderId="12" xfId="0" applyFont="1" applyFill="1" applyBorder="1" applyAlignment="1">
      <alignment horizontal="center"/>
    </xf>
    <xf numFmtId="0" fontId="1" fillId="4" borderId="11" xfId="0" applyFont="1" applyFill="1" applyBorder="1" applyAlignment="1">
      <alignment horizontal="center"/>
    </xf>
    <xf numFmtId="0" fontId="4" fillId="2" borderId="7" xfId="0" applyFont="1" applyFill="1" applyBorder="1" applyAlignment="1">
      <alignment horizontal="center"/>
    </xf>
    <xf numFmtId="0" fontId="3" fillId="2" borderId="7" xfId="0" applyFont="1" applyFill="1" applyBorder="1" applyAlignment="1">
      <alignment horizontal="center"/>
    </xf>
    <xf numFmtId="0" fontId="1" fillId="6" borderId="24" xfId="0" applyFont="1" applyFill="1" applyBorder="1" applyAlignment="1">
      <alignment horizontal="left"/>
    </xf>
    <xf numFmtId="0" fontId="1" fillId="6" borderId="14" xfId="0" applyFont="1" applyFill="1" applyBorder="1" applyAlignment="1">
      <alignment horizontal="left"/>
    </xf>
    <xf numFmtId="0" fontId="1" fillId="6" borderId="13" xfId="0" applyFont="1" applyFill="1" applyBorder="1" applyAlignment="1">
      <alignment horizontal="left"/>
    </xf>
    <xf numFmtId="0" fontId="1" fillId="6" borderId="9" xfId="0" applyFont="1" applyFill="1" applyBorder="1" applyAlignment="1">
      <alignment horizontal="left"/>
    </xf>
    <xf numFmtId="0" fontId="1" fillId="6" borderId="10" xfId="0" applyFont="1" applyFill="1" applyBorder="1" applyAlignment="1">
      <alignment horizontal="left"/>
    </xf>
    <xf numFmtId="0" fontId="1" fillId="6" borderId="7" xfId="0" applyFont="1" applyFill="1" applyBorder="1" applyAlignment="1">
      <alignment horizontal="left"/>
    </xf>
    <xf numFmtId="0" fontId="1" fillId="6" borderId="3" xfId="0" applyFont="1" applyFill="1" applyBorder="1" applyAlignment="1">
      <alignment horizontal="left"/>
    </xf>
    <xf numFmtId="0" fontId="1" fillId="6" borderId="23" xfId="0" applyFont="1" applyFill="1" applyBorder="1" applyAlignment="1">
      <alignment horizontal="left"/>
    </xf>
    <xf numFmtId="0" fontId="1" fillId="6" borderId="2" xfId="0" applyFont="1" applyFill="1" applyBorder="1" applyAlignment="1">
      <alignment horizontal="left"/>
    </xf>
    <xf numFmtId="0" fontId="1" fillId="2" borderId="0" xfId="0" applyFont="1" applyFill="1" applyAlignment="1">
      <alignment horizontal="left" vertical="center"/>
    </xf>
    <xf numFmtId="0" fontId="0" fillId="2" borderId="22" xfId="0" applyFont="1" applyFill="1" applyBorder="1" applyAlignment="1">
      <alignment horizontal="left" vertical="top" wrapText="1"/>
    </xf>
    <xf numFmtId="0" fontId="0" fillId="2" borderId="21" xfId="0" applyFont="1" applyFill="1" applyBorder="1" applyAlignment="1">
      <alignment horizontal="left" vertical="top" wrapText="1"/>
    </xf>
    <xf numFmtId="0" fontId="0" fillId="2" borderId="20" xfId="0" applyFont="1" applyFill="1" applyBorder="1" applyAlignment="1">
      <alignment horizontal="left" vertical="top" wrapText="1"/>
    </xf>
    <xf numFmtId="0" fontId="0" fillId="2" borderId="19"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18" xfId="0" applyFont="1" applyFill="1" applyBorder="1" applyAlignment="1">
      <alignment horizontal="left" vertical="top" wrapText="1"/>
    </xf>
    <xf numFmtId="0" fontId="0" fillId="2" borderId="17" xfId="0" applyFont="1" applyFill="1" applyBorder="1" applyAlignment="1">
      <alignment horizontal="left" vertical="top" wrapText="1"/>
    </xf>
    <xf numFmtId="0" fontId="0" fillId="2" borderId="16" xfId="0" applyFont="1" applyFill="1" applyBorder="1" applyAlignment="1">
      <alignment horizontal="left" vertical="top" wrapText="1"/>
    </xf>
    <xf numFmtId="0" fontId="0" fillId="2" borderId="15"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schott@chargepoi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tabSelected="1" zoomScale="80" zoomScaleNormal="80" workbookViewId="0"/>
  </sheetViews>
  <sheetFormatPr defaultColWidth="9.140625" defaultRowHeight="15" x14ac:dyDescent="0.25"/>
  <cols>
    <col min="1" max="1" width="9.140625" style="1"/>
    <col min="2" max="2" width="32.5703125" style="1" bestFit="1" customWidth="1"/>
    <col min="3" max="3" width="26" style="1" bestFit="1" customWidth="1"/>
    <col min="4" max="4" width="12.85546875" style="1" bestFit="1" customWidth="1"/>
    <col min="5" max="5" width="16.28515625" style="1" bestFit="1" customWidth="1"/>
    <col min="6" max="6" width="20.5703125" style="1" bestFit="1" customWidth="1"/>
    <col min="7" max="7" width="30.7109375" style="1" bestFit="1" customWidth="1"/>
    <col min="8" max="8" width="16.5703125" style="1" customWidth="1"/>
    <col min="9" max="9" width="20.85546875" style="1" customWidth="1"/>
    <col min="10" max="10" width="17.42578125" style="1" customWidth="1"/>
    <col min="11" max="11" width="13.7109375" style="1" customWidth="1"/>
    <col min="12" max="12" width="17" style="1" customWidth="1"/>
    <col min="13" max="13" width="17.140625" style="1" customWidth="1"/>
    <col min="14" max="16384" width="9.140625" style="1"/>
  </cols>
  <sheetData>
    <row r="1" spans="2:13" ht="21" x14ac:dyDescent="0.35">
      <c r="E1" s="48" t="s">
        <v>44</v>
      </c>
    </row>
    <row r="2" spans="2:13" x14ac:dyDescent="0.25">
      <c r="E2" s="47"/>
    </row>
    <row r="3" spans="2:13" ht="23.25" x14ac:dyDescent="0.35">
      <c r="B3" s="58" t="s">
        <v>45</v>
      </c>
      <c r="C3" s="58"/>
      <c r="D3" s="58"/>
      <c r="E3" s="58"/>
      <c r="F3" s="58"/>
      <c r="G3" s="58"/>
      <c r="H3" s="58"/>
    </row>
    <row r="4" spans="2:13" ht="21" x14ac:dyDescent="0.35">
      <c r="B4" s="59" t="s">
        <v>43</v>
      </c>
      <c r="C4" s="59"/>
      <c r="D4" s="59"/>
      <c r="E4" s="59"/>
      <c r="F4" s="59"/>
      <c r="G4" s="59"/>
      <c r="H4" s="59"/>
    </row>
    <row r="5" spans="2:13" ht="15.75" thickBot="1" x14ac:dyDescent="0.3"/>
    <row r="6" spans="2:13" x14ac:dyDescent="0.25">
      <c r="B6" s="60" t="s">
        <v>42</v>
      </c>
      <c r="C6" s="61"/>
      <c r="D6" s="61"/>
      <c r="E6" s="61"/>
      <c r="F6" s="62"/>
      <c r="G6" s="46" t="s">
        <v>41</v>
      </c>
    </row>
    <row r="7" spans="2:13" x14ac:dyDescent="0.25">
      <c r="B7" s="63" t="s">
        <v>40</v>
      </c>
      <c r="C7" s="64"/>
      <c r="D7" s="65"/>
      <c r="E7" s="65"/>
      <c r="F7" s="65"/>
      <c r="G7" s="44" t="s">
        <v>46</v>
      </c>
    </row>
    <row r="8" spans="2:13" x14ac:dyDescent="0.25">
      <c r="B8" s="63" t="s">
        <v>39</v>
      </c>
      <c r="C8" s="64"/>
      <c r="D8" s="65"/>
      <c r="E8" s="65"/>
      <c r="F8" s="65"/>
      <c r="G8" s="44" t="s">
        <v>38</v>
      </c>
      <c r="I8" s="45"/>
      <c r="J8" s="45"/>
      <c r="K8" s="45"/>
      <c r="L8" s="45"/>
      <c r="M8" s="45"/>
    </row>
    <row r="9" spans="2:13" x14ac:dyDescent="0.25">
      <c r="B9" s="63" t="s">
        <v>37</v>
      </c>
      <c r="C9" s="64"/>
      <c r="D9" s="65"/>
      <c r="E9" s="65"/>
      <c r="F9" s="65"/>
      <c r="G9" s="44" t="s">
        <v>36</v>
      </c>
    </row>
    <row r="10" spans="2:13" ht="15.75" thickBot="1" x14ac:dyDescent="0.3">
      <c r="B10" s="66" t="s">
        <v>35</v>
      </c>
      <c r="C10" s="67"/>
      <c r="D10" s="68"/>
      <c r="E10" s="68"/>
      <c r="F10" s="68"/>
      <c r="G10" s="43">
        <v>43670</v>
      </c>
    </row>
    <row r="11" spans="2:13" ht="15.75" x14ac:dyDescent="0.25">
      <c r="B11" s="42"/>
      <c r="C11" s="42"/>
      <c r="D11" s="42"/>
      <c r="E11" s="42"/>
      <c r="F11" s="42"/>
      <c r="G11" s="41"/>
    </row>
    <row r="12" spans="2:13" ht="15.75" customHeight="1" x14ac:dyDescent="0.25">
      <c r="B12" s="69" t="s">
        <v>34</v>
      </c>
      <c r="C12" s="69"/>
      <c r="D12" s="69"/>
      <c r="E12" s="69"/>
      <c r="F12" s="69"/>
      <c r="G12" s="69"/>
      <c r="H12" s="69"/>
    </row>
    <row r="13" spans="2:13" ht="36" customHeight="1" x14ac:dyDescent="0.25">
      <c r="B13" s="70" t="s">
        <v>47</v>
      </c>
      <c r="C13" s="71"/>
      <c r="D13" s="71"/>
      <c r="E13" s="71"/>
      <c r="F13" s="71"/>
      <c r="G13" s="72"/>
      <c r="H13" s="38"/>
      <c r="J13" s="40"/>
      <c r="K13" s="40"/>
      <c r="L13" s="40"/>
      <c r="M13" s="40"/>
    </row>
    <row r="14" spans="2:13" ht="36" customHeight="1" x14ac:dyDescent="0.25">
      <c r="B14" s="73"/>
      <c r="C14" s="74"/>
      <c r="D14" s="74"/>
      <c r="E14" s="74"/>
      <c r="F14" s="74"/>
      <c r="G14" s="75"/>
      <c r="H14" s="38"/>
      <c r="J14" s="40"/>
      <c r="K14" s="40"/>
      <c r="L14" s="40"/>
      <c r="M14" s="40"/>
    </row>
    <row r="15" spans="2:13" ht="36" customHeight="1" x14ac:dyDescent="0.25">
      <c r="B15" s="73"/>
      <c r="C15" s="74"/>
      <c r="D15" s="74"/>
      <c r="E15" s="74"/>
      <c r="F15" s="74"/>
      <c r="G15" s="75"/>
      <c r="H15" s="38"/>
      <c r="J15" s="40"/>
      <c r="K15" s="40"/>
      <c r="L15" s="40"/>
      <c r="M15" s="40"/>
    </row>
    <row r="16" spans="2:13" ht="36" customHeight="1" x14ac:dyDescent="0.25">
      <c r="B16" s="73"/>
      <c r="C16" s="74"/>
      <c r="D16" s="74"/>
      <c r="E16" s="74"/>
      <c r="F16" s="74"/>
      <c r="G16" s="75"/>
      <c r="H16" s="38"/>
      <c r="J16" s="40"/>
      <c r="K16" s="40"/>
      <c r="L16" s="40"/>
      <c r="M16" s="40"/>
    </row>
    <row r="17" spans="2:16" ht="36" customHeight="1" x14ac:dyDescent="0.25">
      <c r="B17" s="73"/>
      <c r="C17" s="74"/>
      <c r="D17" s="74"/>
      <c r="E17" s="74"/>
      <c r="F17" s="74"/>
      <c r="G17" s="75"/>
      <c r="H17" s="38"/>
      <c r="K17" s="40"/>
      <c r="L17" s="39"/>
      <c r="M17" s="39"/>
    </row>
    <row r="18" spans="2:16" ht="36" customHeight="1" x14ac:dyDescent="0.25">
      <c r="B18" s="73"/>
      <c r="C18" s="74"/>
      <c r="D18" s="74"/>
      <c r="E18" s="74"/>
      <c r="F18" s="74"/>
      <c r="G18" s="75"/>
      <c r="H18" s="38"/>
      <c r="L18" s="8"/>
      <c r="M18" s="8"/>
    </row>
    <row r="19" spans="2:16" ht="36" customHeight="1" x14ac:dyDescent="0.25">
      <c r="B19" s="76"/>
      <c r="C19" s="77"/>
      <c r="D19" s="77"/>
      <c r="E19" s="77"/>
      <c r="F19" s="77"/>
      <c r="G19" s="78"/>
      <c r="H19" s="38"/>
      <c r="L19" s="8"/>
      <c r="M19" s="8"/>
    </row>
    <row r="20" spans="2:16" x14ac:dyDescent="0.25">
      <c r="L20" s="8"/>
      <c r="M20" s="8"/>
    </row>
    <row r="21" spans="2:16" ht="15.75" thickBot="1" x14ac:dyDescent="0.3"/>
    <row r="22" spans="2:16" x14ac:dyDescent="0.25">
      <c r="B22" s="50" t="s">
        <v>33</v>
      </c>
      <c r="C22" s="51"/>
      <c r="D22" s="52"/>
      <c r="E22" s="52"/>
      <c r="F22" s="52"/>
      <c r="G22" s="53" t="s">
        <v>32</v>
      </c>
      <c r="H22" s="54"/>
      <c r="I22" s="54"/>
      <c r="J22" s="54"/>
      <c r="K22" s="55"/>
      <c r="L22" s="56" t="s">
        <v>31</v>
      </c>
      <c r="M22" s="57"/>
      <c r="N22" s="37"/>
    </row>
    <row r="23" spans="2:16" ht="30" x14ac:dyDescent="0.25">
      <c r="B23" s="36" t="s">
        <v>30</v>
      </c>
      <c r="C23" s="35" t="s">
        <v>29</v>
      </c>
      <c r="D23" s="33" t="s">
        <v>28</v>
      </c>
      <c r="E23" s="33" t="s">
        <v>27</v>
      </c>
      <c r="F23" s="33" t="s">
        <v>26</v>
      </c>
      <c r="G23" s="34" t="s">
        <v>25</v>
      </c>
      <c r="H23" s="33" t="s">
        <v>22</v>
      </c>
      <c r="I23" s="34" t="s">
        <v>24</v>
      </c>
      <c r="J23" s="34" t="s">
        <v>21</v>
      </c>
      <c r="K23" s="34" t="s">
        <v>23</v>
      </c>
      <c r="L23" s="33" t="s">
        <v>22</v>
      </c>
      <c r="M23" s="32" t="s">
        <v>21</v>
      </c>
    </row>
    <row r="24" spans="2:16" x14ac:dyDescent="0.25">
      <c r="B24" s="31" t="s">
        <v>20</v>
      </c>
      <c r="C24" s="26" t="s">
        <v>16</v>
      </c>
      <c r="D24" s="26" t="s">
        <v>15</v>
      </c>
      <c r="E24" s="26">
        <v>21009</v>
      </c>
      <c r="F24" s="25" t="s">
        <v>14</v>
      </c>
      <c r="G24" s="18">
        <v>0.76795580110497241</v>
      </c>
      <c r="H24" s="29">
        <v>23.288</v>
      </c>
      <c r="I24" s="30">
        <v>21.805555555555557</v>
      </c>
      <c r="J24" s="30">
        <v>2.9220000000000002</v>
      </c>
      <c r="K24" s="30">
        <v>3</v>
      </c>
      <c r="L24" s="24">
        <f>50+H24</f>
        <v>73.287999999999997</v>
      </c>
      <c r="M24" s="23">
        <f>6+J24</f>
        <v>8.9220000000000006</v>
      </c>
    </row>
    <row r="25" spans="2:16" x14ac:dyDescent="0.25">
      <c r="B25" s="31" t="s">
        <v>19</v>
      </c>
      <c r="C25" s="26" t="s">
        <v>16</v>
      </c>
      <c r="D25" s="26" t="s">
        <v>15</v>
      </c>
      <c r="E25" s="26">
        <v>21009</v>
      </c>
      <c r="F25" s="25" t="s">
        <v>14</v>
      </c>
      <c r="G25" s="18">
        <v>0.76795580110497241</v>
      </c>
      <c r="H25" s="29">
        <v>50.144000000000005</v>
      </c>
      <c r="I25" s="30">
        <v>23.9375</v>
      </c>
      <c r="J25" s="30">
        <v>6.2940000000000005</v>
      </c>
      <c r="K25" s="30">
        <v>4</v>
      </c>
      <c r="L25" s="24">
        <f>649+H25</f>
        <v>699.14400000000001</v>
      </c>
      <c r="M25" s="23">
        <f>82+J25</f>
        <v>88.293999999999997</v>
      </c>
    </row>
    <row r="26" spans="2:16" x14ac:dyDescent="0.25">
      <c r="B26" s="31" t="s">
        <v>18</v>
      </c>
      <c r="C26" s="26" t="s">
        <v>16</v>
      </c>
      <c r="D26" s="26" t="s">
        <v>15</v>
      </c>
      <c r="E26" s="26">
        <v>21009</v>
      </c>
      <c r="F26" s="25" t="s">
        <v>14</v>
      </c>
      <c r="G26" s="18">
        <v>0.76795580110497241</v>
      </c>
      <c r="H26" s="29">
        <v>144.446</v>
      </c>
      <c r="I26" s="30">
        <v>44.11666666666666</v>
      </c>
      <c r="J26" s="30">
        <v>18.127999999999997</v>
      </c>
      <c r="K26" s="30">
        <v>10</v>
      </c>
      <c r="L26" s="24">
        <f>139+H26</f>
        <v>283.44600000000003</v>
      </c>
      <c r="M26" s="23">
        <f>17+J26</f>
        <v>35.128</v>
      </c>
    </row>
    <row r="27" spans="2:16" x14ac:dyDescent="0.25">
      <c r="B27" s="31" t="s">
        <v>17</v>
      </c>
      <c r="C27" s="26" t="s">
        <v>16</v>
      </c>
      <c r="D27" s="26" t="s">
        <v>15</v>
      </c>
      <c r="E27" s="26">
        <v>21009</v>
      </c>
      <c r="F27" s="25" t="s">
        <v>14</v>
      </c>
      <c r="G27" s="18">
        <v>0.76795580110497241</v>
      </c>
      <c r="H27" s="29">
        <v>15.422000000000001</v>
      </c>
      <c r="I27" s="30">
        <v>11.583333333333332</v>
      </c>
      <c r="J27" s="30">
        <v>1.9350000000000001</v>
      </c>
      <c r="K27" s="30">
        <v>2</v>
      </c>
      <c r="L27" s="24">
        <f>311+H27</f>
        <v>326.42200000000003</v>
      </c>
      <c r="M27" s="23">
        <f>39+J27</f>
        <v>40.935000000000002</v>
      </c>
    </row>
    <row r="28" spans="2:16" x14ac:dyDescent="0.25">
      <c r="B28" s="28" t="s">
        <v>13</v>
      </c>
      <c r="C28" s="26" t="s">
        <v>9</v>
      </c>
      <c r="D28" s="26" t="s">
        <v>8</v>
      </c>
      <c r="E28" s="26">
        <v>20854</v>
      </c>
      <c r="F28" s="25" t="s">
        <v>7</v>
      </c>
      <c r="G28" s="18">
        <v>0.79005524861878451</v>
      </c>
      <c r="H28" s="29">
        <v>65.301000000000002</v>
      </c>
      <c r="I28" s="30">
        <v>51.9375</v>
      </c>
      <c r="J28" s="30">
        <v>8.1950000000000003</v>
      </c>
      <c r="K28" s="30">
        <v>4</v>
      </c>
      <c r="L28" s="24">
        <f>295+H28</f>
        <v>360.30099999999999</v>
      </c>
      <c r="M28" s="23">
        <f>37+J28</f>
        <v>45.195</v>
      </c>
      <c r="O28" s="16"/>
      <c r="P28" s="15"/>
    </row>
    <row r="29" spans="2:16" x14ac:dyDescent="0.25">
      <c r="B29" s="28" t="s">
        <v>12</v>
      </c>
      <c r="C29" s="26" t="s">
        <v>9</v>
      </c>
      <c r="D29" s="26" t="s">
        <v>8</v>
      </c>
      <c r="E29" s="26">
        <v>20854</v>
      </c>
      <c r="F29" s="25" t="s">
        <v>7</v>
      </c>
      <c r="G29" s="18">
        <v>0.79005524861878451</v>
      </c>
      <c r="H29" s="29">
        <v>0</v>
      </c>
      <c r="I29" s="30">
        <v>0</v>
      </c>
      <c r="J29" s="30">
        <v>0</v>
      </c>
      <c r="K29" s="30">
        <v>0</v>
      </c>
      <c r="L29" s="24">
        <f>128+H29</f>
        <v>128</v>
      </c>
      <c r="M29" s="23">
        <f>16+J29</f>
        <v>16</v>
      </c>
      <c r="O29" s="16"/>
      <c r="P29" s="15"/>
    </row>
    <row r="30" spans="2:16" x14ac:dyDescent="0.25">
      <c r="B30" s="28" t="s">
        <v>11</v>
      </c>
      <c r="C30" s="26" t="s">
        <v>9</v>
      </c>
      <c r="D30" s="26" t="s">
        <v>8</v>
      </c>
      <c r="E30" s="26">
        <v>20854</v>
      </c>
      <c r="F30" s="25" t="s">
        <v>7</v>
      </c>
      <c r="G30" s="18">
        <v>0.79005524861878451</v>
      </c>
      <c r="H30" s="29">
        <v>115.71899999999999</v>
      </c>
      <c r="I30" s="30">
        <v>28.708333333333332</v>
      </c>
      <c r="J30" s="30">
        <v>14.521999999999998</v>
      </c>
      <c r="K30" s="30">
        <v>8</v>
      </c>
      <c r="L30" s="24">
        <f>88+H30</f>
        <v>203.71899999999999</v>
      </c>
      <c r="M30" s="23">
        <f>11+J30</f>
        <v>25.521999999999998</v>
      </c>
      <c r="O30" s="16"/>
      <c r="P30" s="15"/>
    </row>
    <row r="31" spans="2:16" x14ac:dyDescent="0.25">
      <c r="B31" s="28" t="s">
        <v>10</v>
      </c>
      <c r="C31" s="26" t="s">
        <v>9</v>
      </c>
      <c r="D31" s="26" t="s">
        <v>8</v>
      </c>
      <c r="E31" s="26">
        <v>20854</v>
      </c>
      <c r="F31" s="25" t="s">
        <v>7</v>
      </c>
      <c r="G31" s="18">
        <v>0.79005524861878451</v>
      </c>
      <c r="H31" s="29">
        <v>391.51299999999992</v>
      </c>
      <c r="I31" s="30">
        <v>31.881884057971014</v>
      </c>
      <c r="J31" s="30">
        <v>49.134999999999998</v>
      </c>
      <c r="K31" s="30">
        <v>23</v>
      </c>
      <c r="L31" s="24">
        <f>493+H31</f>
        <v>884.51299999999992</v>
      </c>
      <c r="M31" s="23">
        <f>62+J31</f>
        <v>111.13499999999999</v>
      </c>
      <c r="O31" s="16"/>
      <c r="P31" s="15"/>
    </row>
    <row r="32" spans="2:16" x14ac:dyDescent="0.25">
      <c r="B32" s="28" t="s">
        <v>6</v>
      </c>
      <c r="C32" s="26" t="s">
        <v>4</v>
      </c>
      <c r="D32" s="27" t="s">
        <v>3</v>
      </c>
      <c r="E32" s="26">
        <v>21740</v>
      </c>
      <c r="F32" s="25" t="s">
        <v>2</v>
      </c>
      <c r="G32" s="18">
        <v>0.75966850828729282</v>
      </c>
      <c r="H32" s="29">
        <v>417.97400000000005</v>
      </c>
      <c r="I32" s="30">
        <v>44.089393939393943</v>
      </c>
      <c r="J32" s="30">
        <v>52.45600000000001</v>
      </c>
      <c r="K32" s="30">
        <v>22</v>
      </c>
      <c r="L32" s="24">
        <f>933+H32</f>
        <v>1350.9740000000002</v>
      </c>
      <c r="M32" s="23">
        <f>117+J32</f>
        <v>169.45600000000002</v>
      </c>
      <c r="O32" s="16"/>
      <c r="P32" s="15"/>
    </row>
    <row r="33" spans="2:16" ht="15.75" thickBot="1" x14ac:dyDescent="0.3">
      <c r="B33" s="22" t="s">
        <v>5</v>
      </c>
      <c r="C33" s="20" t="s">
        <v>4</v>
      </c>
      <c r="D33" s="21" t="s">
        <v>3</v>
      </c>
      <c r="E33" s="20">
        <v>21740</v>
      </c>
      <c r="F33" s="19" t="s">
        <v>2</v>
      </c>
      <c r="G33" s="49">
        <v>0.75138121546961323</v>
      </c>
      <c r="H33" s="29">
        <v>413.35</v>
      </c>
      <c r="I33" s="30">
        <v>37.415277777777781</v>
      </c>
      <c r="J33" s="30">
        <v>51.875</v>
      </c>
      <c r="K33" s="30">
        <v>24</v>
      </c>
      <c r="L33" s="5">
        <f>747+H33</f>
        <v>1160.3499999999999</v>
      </c>
      <c r="M33" s="17">
        <f>94+J33</f>
        <v>145.875</v>
      </c>
      <c r="O33" s="16"/>
      <c r="P33" s="15"/>
    </row>
    <row r="34" spans="2:16" ht="15.75" thickBot="1" x14ac:dyDescent="0.3">
      <c r="H34" s="14"/>
      <c r="I34" s="14"/>
      <c r="J34" s="14"/>
      <c r="K34" s="14"/>
      <c r="L34" s="14"/>
      <c r="M34" s="14"/>
    </row>
    <row r="35" spans="2:16" x14ac:dyDescent="0.25">
      <c r="F35" s="13" t="s">
        <v>1</v>
      </c>
      <c r="G35" s="12"/>
      <c r="H35" s="10">
        <f>SUM(H24:H33)</f>
        <v>1637.1569999999997</v>
      </c>
      <c r="I35" s="11"/>
      <c r="J35" s="10">
        <f>SUM(J24:J33)</f>
        <v>205.46200000000002</v>
      </c>
      <c r="K35" s="10">
        <f>SUM(K24:K33)</f>
        <v>100</v>
      </c>
      <c r="L35" s="10">
        <f>SUM(L24:L33)</f>
        <v>5470.1570000000011</v>
      </c>
      <c r="M35" s="9">
        <f>SUM(M24:M33)</f>
        <v>686.46199999999999</v>
      </c>
      <c r="O35" s="8"/>
      <c r="P35" s="8"/>
    </row>
    <row r="36" spans="2:16" ht="15.75" thickBot="1" x14ac:dyDescent="0.3">
      <c r="F36" s="7" t="s">
        <v>0</v>
      </c>
      <c r="G36" s="6">
        <f>AVERAGE(G28:G33)</f>
        <v>0.77854511970534068</v>
      </c>
      <c r="H36" s="5">
        <f>AVERAGE(H24:H33)</f>
        <v>163.71569999999997</v>
      </c>
      <c r="I36" s="5">
        <f>AVERAGE(I24:I33)</f>
        <v>29.547544466403156</v>
      </c>
      <c r="J36" s="5">
        <f>AVERAGE(J24:J33)</f>
        <v>20.546200000000002</v>
      </c>
      <c r="K36" s="5">
        <f>AVERAGE(K24:K33)</f>
        <v>10</v>
      </c>
      <c r="L36" s="4"/>
      <c r="M36" s="3"/>
    </row>
    <row r="39" spans="2:16" x14ac:dyDescent="0.25">
      <c r="B39" s="2"/>
      <c r="C39" s="2"/>
      <c r="D39" s="2"/>
      <c r="E39" s="2"/>
      <c r="F39" s="2"/>
      <c r="G39" s="2"/>
    </row>
  </sheetData>
  <mergeCells count="12">
    <mergeCell ref="B22:F22"/>
    <mergeCell ref="G22:K22"/>
    <mergeCell ref="L22:M22"/>
    <mergeCell ref="B3:H3"/>
    <mergeCell ref="B4:H4"/>
    <mergeCell ref="B6:F6"/>
    <mergeCell ref="B7:F7"/>
    <mergeCell ref="B8:F8"/>
    <mergeCell ref="B9:F9"/>
    <mergeCell ref="B10:F10"/>
    <mergeCell ref="B12:H12"/>
    <mergeCell ref="B13:G19"/>
  </mergeCells>
  <hyperlinks>
    <hyperlink ref="G9" r:id="rId1"/>
  </hyperlinks>
  <pageMargins left="0.25" right="0.25" top="0.75" bottom="0.75" header="0.3" footer="0.3"/>
  <pageSetup scale="48"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8C0B412-980E-4396-AC5C-CD7AC9DB28BD}"/>
</file>

<file path=customXml/itemProps2.xml><?xml version="1.0" encoding="utf-8"?>
<ds:datastoreItem xmlns:ds="http://schemas.openxmlformats.org/officeDocument/2006/customXml" ds:itemID="{4C767420-6FD8-4A90-B023-FB472F4AD218}"/>
</file>

<file path=customXml/itemProps3.xml><?xml version="1.0" encoding="utf-8"?>
<ds:datastoreItem xmlns:ds="http://schemas.openxmlformats.org/officeDocument/2006/customXml" ds:itemID="{DCDBD0D4-DC09-4895-9792-4FDD96CFC3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John Schott</dc:creator>
  <cp:lastModifiedBy>Windows User</cp:lastModifiedBy>
  <dcterms:created xsi:type="dcterms:W3CDTF">2019-01-25T21:56:34Z</dcterms:created>
  <dcterms:modified xsi:type="dcterms:W3CDTF">2019-07-25T12:50:13Z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