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web updates\Transportation\MEA Fast Chargers Reports\2019 Q 1\"/>
    </mc:Choice>
  </mc:AlternateContent>
  <bookViews>
    <workbookView xWindow="0" yWindow="0" windowWidth="21570" windowHeight="8055"/>
  </bookViews>
  <sheets>
    <sheet name="Grantee Quarterly Report" sheetId="1" r:id="rId1"/>
  </sheets>
  <definedNames>
    <definedName name="StationSta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3" i="1" l="1"/>
  <c r="M32" i="1"/>
  <c r="M30" i="1"/>
  <c r="M28" i="1"/>
  <c r="M27" i="1"/>
  <c r="M26" i="1"/>
  <c r="M25" i="1"/>
  <c r="M24" i="1"/>
  <c r="L33" i="1"/>
  <c r="L32" i="1"/>
  <c r="L30" i="1"/>
  <c r="L28" i="1"/>
  <c r="L27" i="1"/>
  <c r="L26" i="1"/>
  <c r="L25" i="1"/>
  <c r="L24" i="1"/>
  <c r="K36" i="1" l="1"/>
  <c r="K35" i="1"/>
  <c r="J36" i="1"/>
  <c r="J35" i="1"/>
  <c r="I36" i="1"/>
  <c r="H36" i="1"/>
  <c r="H35" i="1"/>
  <c r="L29" i="1"/>
  <c r="L35" i="1" s="1"/>
  <c r="M29" i="1"/>
  <c r="M35" i="1" s="1"/>
  <c r="L31" i="1"/>
  <c r="M31" i="1"/>
  <c r="G36" i="1"/>
</calcChain>
</file>

<file path=xl/sharedStrings.xml><?xml version="1.0" encoding="utf-8"?>
<sst xmlns="http://schemas.openxmlformats.org/spreadsheetml/2006/main" count="71" uniqueCount="48">
  <si>
    <t>Cumulative Avg.</t>
  </si>
  <si>
    <t>Total</t>
  </si>
  <si>
    <t>Washington County</t>
  </si>
  <si>
    <t>Hagerstown</t>
  </si>
  <si>
    <t>17523 Valley Mall Rd</t>
  </si>
  <si>
    <t>DC CORRIDOR / DC HAGERSTOWN 4</t>
  </si>
  <si>
    <t>DC CORRIDOR / DC HAGERSTOWN 3</t>
  </si>
  <si>
    <t>Montgomery County</t>
  </si>
  <si>
    <t>Potomac</t>
  </si>
  <si>
    <t>11355 Seven Locks Rd</t>
  </si>
  <si>
    <t>DC CORRIDOR / CABIN JOHN DC4</t>
  </si>
  <si>
    <t>DC CORRIDOR / CABIN JOHN DC3</t>
  </si>
  <si>
    <t>DC CORRIDOR / CABIN JOHN DC2</t>
  </si>
  <si>
    <t>DC CORRIDOR / CABIN JOHN DC1</t>
  </si>
  <si>
    <t>Harford County</t>
  </si>
  <si>
    <t>Abingdon</t>
  </si>
  <si>
    <t>3491 Merchant Boulevard</t>
  </si>
  <si>
    <t>DC CORRIDOR / BOX HILL DC 4</t>
  </si>
  <si>
    <t>DC CORRIDOR / BOX HILL DC 3</t>
  </si>
  <si>
    <t>DC CORRIDOR / BOX HILL DC 2</t>
  </si>
  <si>
    <t>DC CORRIDOR / BOX HILL DC 1</t>
  </si>
  <si>
    <t># Of Gasoline 
Gallons Displaced</t>
  </si>
  <si>
    <t>kWhs consumed</t>
  </si>
  <si>
    <t># Of Vehicles 
Using EVSE</t>
  </si>
  <si>
    <t>Average Charging 
Event Duration (mins)</t>
  </si>
  <si>
    <t>% of Time 
Operational</t>
  </si>
  <si>
    <t>County</t>
  </si>
  <si>
    <t>Zip</t>
  </si>
  <si>
    <t>City</t>
  </si>
  <si>
    <t>Station Address</t>
  </si>
  <si>
    <t>Station Name</t>
  </si>
  <si>
    <t>Cumulative Data</t>
  </si>
  <si>
    <t>Quarterly Data</t>
  </si>
  <si>
    <t>Station Location</t>
  </si>
  <si>
    <t>Please provide a brief narrative on the project progress, including any challenges, that occurred during the reporting period:</t>
  </si>
  <si>
    <t>Report Date:</t>
  </si>
  <si>
    <t>john.schott@chargepoint.com</t>
  </si>
  <si>
    <t>Email Address:</t>
  </si>
  <si>
    <t>John Schott</t>
  </si>
  <si>
    <t>Report Submitted By:</t>
  </si>
  <si>
    <t>Dates Report Covers:</t>
  </si>
  <si>
    <t>ChargePoint, Inc.</t>
  </si>
  <si>
    <t>Grantee Name:</t>
  </si>
  <si>
    <t xml:space="preserve">Grantee Quarterly Operation Report </t>
  </si>
  <si>
    <t>Appendix A</t>
  </si>
  <si>
    <t>Alternative Fuel Infrastructure Grant Program</t>
  </si>
  <si>
    <t>Q1'19 (January to March)</t>
  </si>
  <si>
    <r>
      <t>ChargePoint is pleased to provide data related to the operation of MEA funded DC Fast Charging stations (DCFC) during Q1'19 - January to March. This is the second quarterly report submitted for the 10 DCFC stations funded through the Alternative Fuel Infrastructure Program. In total, the DC Fast Charging Stations installed by ChargePoint dispensed 2,243 kWh across 174</t>
    </r>
    <r>
      <rPr>
        <b/>
        <sz val="11"/>
        <color theme="1"/>
        <rFont val="Calibri"/>
        <family val="2"/>
        <scheme val="minor"/>
      </rPr>
      <t xml:space="preserve"> </t>
    </r>
    <r>
      <rPr>
        <sz val="11"/>
        <color theme="1"/>
        <rFont val="Calibri"/>
        <family val="2"/>
        <scheme val="minor"/>
      </rPr>
      <t>charging sessions or an average of 13 kWh per session. This level of utilization resulted in the displacement of 282 gallons of gasoline using the industry assumption of .1255 gallons saved per kWh. The average utilization time of the 50kW DCFC was 32 minutes per session, which can provide up to 200 miles of range per hour of charging (RPH) on the ChargePoint Express 200 stations.  
Uptime for DC Hagerstown station #3 remains at 95% due to the issue reported and addressed last quarter. Uptime for all other stations is 97% because on March 28, 2019, ChargePoint was notified of a potential issue with a component in the CPE200 fast charger that could result in a safety concern. ChargePoint and the station manufacturer, Tritium, worked quickly to investigate the matter and a solution. Beginning March 28, 2019, ChargePoint remotely powered down affected CPE200 stations until a resolution can be identified. The affected stations include all all Box Hill and Cabin John DC fast chargers, and DC Hagerstown Station #4. ChargePoint has initiated a retrofit program to get affected stations back in working order, and will keep the Maryland Energy Administration updated on the timeline for station retrofits.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</si>
</sst>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6"/>
      <color theme="1"/>
      <name val="Calibri"/>
      <family val="2"/>
      <scheme val="minor"/>
    </font>
    <font>
      <b/>
      <i/>
      <sz val="18"/>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mediumGray">
        <bgColor theme="0"/>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25">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cellStyleXfs>
  <cellXfs count="80">
    <xf numFmtId="0" fontId="0" fillId="0" borderId="0" xfId="0"/>
    <xf numFmtId="0" fontId="0" fillId="2" borderId="0" xfId="0" applyFill="1"/>
    <xf numFmtId="0" fontId="0" fillId="2" borderId="0" xfId="0" applyFill="1" applyBorder="1" applyAlignment="1">
      <alignment vertical="top" wrapText="1"/>
    </xf>
    <xf numFmtId="41" fontId="0" fillId="3" borderId="1" xfId="0" applyNumberFormat="1" applyFill="1" applyBorder="1" applyAlignment="1">
      <alignment horizontal="center"/>
    </xf>
    <xf numFmtId="41" fontId="0" fillId="3" borderId="2" xfId="0" applyNumberFormat="1" applyFill="1" applyBorder="1" applyAlignment="1">
      <alignment horizontal="center"/>
    </xf>
    <xf numFmtId="41" fontId="0" fillId="2" borderId="2" xfId="0" applyNumberFormat="1" applyFill="1" applyBorder="1" applyAlignment="1">
      <alignment horizontal="center"/>
    </xf>
    <xf numFmtId="164" fontId="0" fillId="2" borderId="2" xfId="0" applyNumberFormat="1" applyFill="1" applyBorder="1" applyAlignment="1">
      <alignment horizontal="center"/>
    </xf>
    <xf numFmtId="0" fontId="1" fillId="2" borderId="3" xfId="0" applyFont="1" applyFill="1" applyBorder="1"/>
    <xf numFmtId="1" fontId="0" fillId="2" borderId="0" xfId="0" applyNumberFormat="1" applyFill="1"/>
    <xf numFmtId="41" fontId="0" fillId="2" borderId="4" xfId="0" applyNumberFormat="1" applyFill="1" applyBorder="1" applyAlignment="1">
      <alignment horizontal="center"/>
    </xf>
    <xf numFmtId="41" fontId="0" fillId="2" borderId="5" xfId="0" applyNumberFormat="1" applyFill="1" applyBorder="1" applyAlignment="1">
      <alignment horizontal="center"/>
    </xf>
    <xf numFmtId="41" fontId="0" fillId="3" borderId="5" xfId="0" applyNumberFormat="1" applyFill="1" applyBorder="1" applyAlignment="1">
      <alignment horizontal="center"/>
    </xf>
    <xf numFmtId="0" fontId="0" fillId="3" borderId="5" xfId="0" applyFill="1" applyBorder="1" applyAlignment="1">
      <alignment horizontal="center"/>
    </xf>
    <xf numFmtId="0" fontId="1" fillId="2" borderId="6" xfId="0" applyFont="1" applyFill="1" applyBorder="1"/>
    <xf numFmtId="41" fontId="0" fillId="2" borderId="0" xfId="0" applyNumberFormat="1" applyFill="1"/>
    <xf numFmtId="165" fontId="0" fillId="2" borderId="0" xfId="0" applyNumberFormat="1" applyFill="1" applyBorder="1" applyAlignment="1">
      <alignment horizontal="center"/>
    </xf>
    <xf numFmtId="1" fontId="0" fillId="2" borderId="0" xfId="0" applyNumberFormat="1" applyFill="1" applyBorder="1" applyAlignment="1">
      <alignment horizontal="center"/>
    </xf>
    <xf numFmtId="41" fontId="0" fillId="2" borderId="1" xfId="0" applyNumberFormat="1" applyFill="1" applyBorder="1" applyAlignment="1">
      <alignment horizontal="center"/>
    </xf>
    <xf numFmtId="1" fontId="0" fillId="2" borderId="2" xfId="0" applyNumberFormat="1" applyFill="1" applyBorder="1" applyAlignment="1">
      <alignment horizontal="center"/>
    </xf>
    <xf numFmtId="9" fontId="0" fillId="2" borderId="7" xfId="0" applyNumberFormat="1" applyFill="1" applyBorder="1" applyAlignment="1">
      <alignment horizontal="center"/>
    </xf>
    <xf numFmtId="0" fontId="0" fillId="2" borderId="2" xfId="0" applyFont="1" applyFill="1" applyBorder="1" applyAlignment="1">
      <alignment horizontal="left"/>
    </xf>
    <xf numFmtId="0" fontId="0" fillId="0" borderId="2" xfId="0" applyBorder="1"/>
    <xf numFmtId="0" fontId="0" fillId="2" borderId="2" xfId="0" applyFill="1" applyBorder="1"/>
    <xf numFmtId="0" fontId="0" fillId="2" borderId="3" xfId="0" applyFill="1" applyBorder="1"/>
    <xf numFmtId="41" fontId="0" fillId="2" borderId="8" xfId="0" applyNumberFormat="1" applyFill="1" applyBorder="1" applyAlignment="1">
      <alignment horizontal="center"/>
    </xf>
    <xf numFmtId="41" fontId="0" fillId="2" borderId="7" xfId="0" applyNumberFormat="1" applyFill="1" applyBorder="1" applyAlignment="1">
      <alignment horizontal="center"/>
    </xf>
    <xf numFmtId="1" fontId="0" fillId="2" borderId="7" xfId="0" applyNumberFormat="1" applyFill="1" applyBorder="1" applyAlignment="1">
      <alignment horizontal="center"/>
    </xf>
    <xf numFmtId="0" fontId="0" fillId="2" borderId="7" xfId="0" applyFont="1" applyFill="1" applyBorder="1" applyAlignment="1">
      <alignment horizontal="left"/>
    </xf>
    <xf numFmtId="0" fontId="0" fillId="0" borderId="7" xfId="0" applyBorder="1"/>
    <xf numFmtId="0" fontId="0" fillId="2" borderId="7" xfId="0" applyFill="1" applyBorder="1"/>
    <xf numFmtId="0" fontId="0" fillId="2" borderId="9" xfId="0" applyFont="1" applyFill="1" applyBorder="1"/>
    <xf numFmtId="1" fontId="0" fillId="2" borderId="7" xfId="0" applyNumberFormat="1" applyFont="1" applyFill="1" applyBorder="1" applyAlignment="1">
      <alignment horizontal="center"/>
    </xf>
    <xf numFmtId="1" fontId="0" fillId="2" borderId="7" xfId="0" applyNumberFormat="1" applyFont="1" applyFill="1" applyBorder="1" applyAlignment="1">
      <alignment horizontal="center" wrapText="1"/>
    </xf>
    <xf numFmtId="0" fontId="0" fillId="2" borderId="9" xfId="0" applyFont="1" applyFill="1" applyBorder="1" applyAlignment="1">
      <alignment horizontal="left"/>
    </xf>
    <xf numFmtId="0" fontId="1" fillId="2" borderId="8" xfId="0" applyFont="1" applyFill="1" applyBorder="1" applyAlignment="1">
      <alignment horizontal="center" wrapText="1"/>
    </xf>
    <xf numFmtId="0" fontId="1" fillId="2" borderId="7" xfId="0" applyFont="1" applyFill="1" applyBorder="1" applyAlignment="1">
      <alignment horizontal="center"/>
    </xf>
    <xf numFmtId="0" fontId="1" fillId="2" borderId="7" xfId="0" applyFont="1" applyFill="1" applyBorder="1" applyAlignment="1">
      <alignment horizontal="center" wrapText="1"/>
    </xf>
    <xf numFmtId="0" fontId="1" fillId="2" borderId="10" xfId="0" applyFont="1" applyFill="1" applyBorder="1" applyAlignment="1">
      <alignment horizontal="center"/>
    </xf>
    <xf numFmtId="0" fontId="1" fillId="2" borderId="9" xfId="0" applyFont="1" applyFill="1" applyBorder="1" applyAlignment="1">
      <alignment horizontal="center"/>
    </xf>
    <xf numFmtId="0" fontId="0" fillId="2" borderId="0" xfId="0" applyFill="1" applyBorder="1"/>
    <xf numFmtId="0" fontId="1" fillId="2" borderId="0" xfId="0" applyFont="1" applyFill="1" applyBorder="1" applyAlignment="1">
      <alignment horizontal="left" vertical="top" wrapText="1"/>
    </xf>
    <xf numFmtId="1" fontId="0" fillId="2" borderId="0" xfId="0" applyNumberFormat="1" applyFill="1" applyBorder="1" applyAlignment="1">
      <alignment vertical="center" wrapText="1"/>
    </xf>
    <xf numFmtId="0" fontId="0" fillId="2" borderId="0" xfId="0" applyFill="1" applyBorder="1" applyAlignment="1">
      <alignment vertical="center" wrapText="1"/>
    </xf>
    <xf numFmtId="0" fontId="2" fillId="2" borderId="0" xfId="0" applyFont="1" applyFill="1" applyBorder="1" applyAlignment="1">
      <alignment horizontal="left"/>
    </xf>
    <xf numFmtId="0" fontId="1" fillId="2" borderId="0" xfId="0" applyFont="1" applyFill="1" applyBorder="1" applyAlignment="1">
      <alignment horizontal="left"/>
    </xf>
    <xf numFmtId="14" fontId="0" fillId="5" borderId="1" xfId="0" applyNumberFormat="1" applyFont="1" applyFill="1" applyBorder="1" applyAlignment="1">
      <alignment horizontal="left"/>
    </xf>
    <xf numFmtId="0" fontId="0" fillId="5" borderId="8" xfId="0" applyFill="1" applyBorder="1" applyAlignment="1">
      <alignment horizontal="left"/>
    </xf>
    <xf numFmtId="0" fontId="1" fillId="2" borderId="0" xfId="0" applyFont="1" applyFill="1" applyBorder="1" applyAlignment="1"/>
    <xf numFmtId="0" fontId="0" fillId="5" borderId="4" xfId="0" applyFill="1" applyBorder="1" applyAlignment="1">
      <alignment horizontal="left"/>
    </xf>
    <xf numFmtId="0" fontId="1" fillId="2" borderId="0" xfId="0" applyFont="1" applyFill="1" applyAlignment="1">
      <alignment horizontal="center"/>
    </xf>
    <xf numFmtId="0" fontId="5" fillId="2" borderId="0" xfId="0" applyFont="1" applyFill="1" applyAlignment="1">
      <alignment horizontal="center"/>
    </xf>
    <xf numFmtId="0" fontId="1" fillId="6" borderId="6" xfId="0" applyFont="1" applyFill="1" applyBorder="1" applyAlignment="1">
      <alignment horizontal="center"/>
    </xf>
    <xf numFmtId="0" fontId="1" fillId="6" borderId="13" xfId="0" applyFont="1" applyFill="1" applyBorder="1" applyAlignment="1">
      <alignment horizontal="center"/>
    </xf>
    <xf numFmtId="0" fontId="1" fillId="6" borderId="5" xfId="0" applyFont="1" applyFill="1" applyBorder="1" applyAlignment="1">
      <alignment horizontal="center"/>
    </xf>
    <xf numFmtId="0" fontId="1" fillId="5" borderId="12" xfId="0" applyFont="1"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1" fillId="4" borderId="12" xfId="0" applyFont="1" applyFill="1" applyBorder="1" applyAlignment="1">
      <alignment horizontal="center"/>
    </xf>
    <xf numFmtId="0" fontId="1" fillId="4" borderId="11" xfId="0" applyFont="1" applyFill="1" applyBorder="1" applyAlignment="1">
      <alignment horizontal="center"/>
    </xf>
    <xf numFmtId="0" fontId="4" fillId="2" borderId="7" xfId="0" applyFont="1" applyFill="1" applyBorder="1" applyAlignment="1">
      <alignment horizontal="center"/>
    </xf>
    <xf numFmtId="0" fontId="3" fillId="2" borderId="7" xfId="0" applyFont="1" applyFill="1" applyBorder="1" applyAlignment="1">
      <alignment horizontal="center"/>
    </xf>
    <xf numFmtId="0" fontId="1" fillId="6" borderId="24" xfId="0" applyFont="1" applyFill="1" applyBorder="1" applyAlignment="1">
      <alignment horizontal="left"/>
    </xf>
    <xf numFmtId="0" fontId="1" fillId="6" borderId="14" xfId="0" applyFont="1" applyFill="1" applyBorder="1" applyAlignment="1">
      <alignment horizontal="left"/>
    </xf>
    <xf numFmtId="0" fontId="1" fillId="6" borderId="13" xfId="0" applyFont="1" applyFill="1" applyBorder="1" applyAlignment="1">
      <alignment horizontal="left"/>
    </xf>
    <xf numFmtId="0" fontId="1" fillId="6" borderId="9" xfId="0" applyFont="1" applyFill="1" applyBorder="1" applyAlignment="1">
      <alignment horizontal="left"/>
    </xf>
    <xf numFmtId="0" fontId="1" fillId="6" borderId="10" xfId="0" applyFont="1" applyFill="1" applyBorder="1" applyAlignment="1">
      <alignment horizontal="left"/>
    </xf>
    <xf numFmtId="0" fontId="1" fillId="6" borderId="7" xfId="0" applyFont="1" applyFill="1" applyBorder="1" applyAlignment="1">
      <alignment horizontal="left"/>
    </xf>
    <xf numFmtId="0" fontId="1" fillId="6" borderId="3" xfId="0" applyFont="1" applyFill="1" applyBorder="1" applyAlignment="1">
      <alignment horizontal="left"/>
    </xf>
    <xf numFmtId="0" fontId="1" fillId="6" borderId="23" xfId="0" applyFont="1" applyFill="1" applyBorder="1" applyAlignment="1">
      <alignment horizontal="left"/>
    </xf>
    <xf numFmtId="0" fontId="1" fillId="6" borderId="2" xfId="0" applyFont="1" applyFill="1" applyBorder="1" applyAlignment="1">
      <alignment horizontal="left"/>
    </xf>
    <xf numFmtId="0" fontId="1" fillId="2" borderId="0" xfId="0" applyFont="1" applyFill="1" applyAlignment="1">
      <alignment horizontal="left" vertical="center"/>
    </xf>
    <xf numFmtId="0" fontId="0" fillId="2" borderId="22"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20" xfId="0" applyFont="1" applyFill="1" applyBorder="1" applyAlignment="1">
      <alignment horizontal="left" vertical="top" wrapText="1"/>
    </xf>
    <xf numFmtId="0" fontId="0" fillId="2" borderId="19"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2" borderId="16" xfId="0" applyFont="1" applyFill="1" applyBorder="1" applyAlignment="1">
      <alignment horizontal="left" vertical="top" wrapText="1"/>
    </xf>
    <xf numFmtId="0" fontId="0" fillId="2" borderId="1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schott@chargepoi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tabSelected="1" zoomScale="80" zoomScaleNormal="80" workbookViewId="0">
      <selection activeCell="I15" sqref="I15"/>
    </sheetView>
  </sheetViews>
  <sheetFormatPr defaultColWidth="9.140625" defaultRowHeight="15" x14ac:dyDescent="0.25"/>
  <cols>
    <col min="1" max="1" width="9.140625" style="1"/>
    <col min="2" max="2" width="32.5703125" style="1" bestFit="1" customWidth="1"/>
    <col min="3" max="3" width="25.85546875" style="1" customWidth="1"/>
    <col min="4" max="4" width="15.42578125" style="1" customWidth="1"/>
    <col min="5" max="5" width="9.7109375" style="1" customWidth="1"/>
    <col min="6" max="6" width="20.5703125" style="1" bestFit="1" customWidth="1"/>
    <col min="7" max="7" width="30.42578125" style="1" bestFit="1" customWidth="1"/>
    <col min="8" max="8" width="16.5703125" style="1" customWidth="1"/>
    <col min="9" max="9" width="20.85546875" style="1" customWidth="1"/>
    <col min="10" max="10" width="17.42578125" style="1" customWidth="1"/>
    <col min="11" max="11" width="13.7109375" style="1" customWidth="1"/>
    <col min="12" max="12" width="17" style="1" customWidth="1"/>
    <col min="13" max="13" width="17.140625" style="1" customWidth="1"/>
    <col min="14" max="16384" width="9.140625" style="1"/>
  </cols>
  <sheetData>
    <row r="1" spans="2:13" ht="21" x14ac:dyDescent="0.35">
      <c r="E1" s="50" t="s">
        <v>44</v>
      </c>
    </row>
    <row r="2" spans="2:13" x14ac:dyDescent="0.25">
      <c r="E2" s="49"/>
    </row>
    <row r="3" spans="2:13" ht="23.25" x14ac:dyDescent="0.35">
      <c r="B3" s="59" t="s">
        <v>45</v>
      </c>
      <c r="C3" s="59"/>
      <c r="D3" s="59"/>
      <c r="E3" s="59"/>
      <c r="F3" s="59"/>
      <c r="G3" s="59"/>
      <c r="H3" s="59"/>
    </row>
    <row r="4" spans="2:13" ht="21" x14ac:dyDescent="0.35">
      <c r="B4" s="60" t="s">
        <v>43</v>
      </c>
      <c r="C4" s="60"/>
      <c r="D4" s="60"/>
      <c r="E4" s="60"/>
      <c r="F4" s="60"/>
      <c r="G4" s="60"/>
      <c r="H4" s="60"/>
    </row>
    <row r="5" spans="2:13" ht="15.75" thickBot="1" x14ac:dyDescent="0.3"/>
    <row r="6" spans="2:13" x14ac:dyDescent="0.25">
      <c r="B6" s="61" t="s">
        <v>42</v>
      </c>
      <c r="C6" s="62"/>
      <c r="D6" s="62"/>
      <c r="E6" s="62"/>
      <c r="F6" s="63"/>
      <c r="G6" s="48" t="s">
        <v>41</v>
      </c>
    </row>
    <row r="7" spans="2:13" x14ac:dyDescent="0.25">
      <c r="B7" s="64" t="s">
        <v>40</v>
      </c>
      <c r="C7" s="65"/>
      <c r="D7" s="66"/>
      <c r="E7" s="66"/>
      <c r="F7" s="66"/>
      <c r="G7" s="46" t="s">
        <v>46</v>
      </c>
    </row>
    <row r="8" spans="2:13" x14ac:dyDescent="0.25">
      <c r="B8" s="64" t="s">
        <v>39</v>
      </c>
      <c r="C8" s="65"/>
      <c r="D8" s="66"/>
      <c r="E8" s="66"/>
      <c r="F8" s="66"/>
      <c r="G8" s="46" t="s">
        <v>38</v>
      </c>
      <c r="I8" s="47"/>
      <c r="J8" s="47"/>
      <c r="K8" s="47"/>
      <c r="L8" s="47"/>
      <c r="M8" s="47"/>
    </row>
    <row r="9" spans="2:13" x14ac:dyDescent="0.25">
      <c r="B9" s="64" t="s">
        <v>37</v>
      </c>
      <c r="C9" s="65"/>
      <c r="D9" s="66"/>
      <c r="E9" s="66"/>
      <c r="F9" s="66"/>
      <c r="G9" s="46" t="s">
        <v>36</v>
      </c>
    </row>
    <row r="10" spans="2:13" ht="15.75" thickBot="1" x14ac:dyDescent="0.3">
      <c r="B10" s="67" t="s">
        <v>35</v>
      </c>
      <c r="C10" s="68"/>
      <c r="D10" s="69"/>
      <c r="E10" s="69"/>
      <c r="F10" s="69"/>
      <c r="G10" s="45">
        <v>43572</v>
      </c>
    </row>
    <row r="11" spans="2:13" ht="15.75" x14ac:dyDescent="0.25">
      <c r="B11" s="44"/>
      <c r="C11" s="44"/>
      <c r="D11" s="44"/>
      <c r="E11" s="44"/>
      <c r="F11" s="44"/>
      <c r="G11" s="43"/>
    </row>
    <row r="12" spans="2:13" ht="15.75" customHeight="1" x14ac:dyDescent="0.25">
      <c r="B12" s="70" t="s">
        <v>34</v>
      </c>
      <c r="C12" s="70"/>
      <c r="D12" s="70"/>
      <c r="E12" s="70"/>
      <c r="F12" s="70"/>
      <c r="G12" s="70"/>
      <c r="H12" s="70"/>
    </row>
    <row r="13" spans="2:13" ht="36" customHeight="1" x14ac:dyDescent="0.25">
      <c r="B13" s="71" t="s">
        <v>47</v>
      </c>
      <c r="C13" s="72"/>
      <c r="D13" s="72"/>
      <c r="E13" s="72"/>
      <c r="F13" s="72"/>
      <c r="G13" s="73"/>
      <c r="H13" s="40"/>
      <c r="J13" s="42"/>
      <c r="K13" s="42"/>
      <c r="L13" s="42"/>
      <c r="M13" s="42"/>
    </row>
    <row r="14" spans="2:13" ht="36" customHeight="1" x14ac:dyDescent="0.25">
      <c r="B14" s="74"/>
      <c r="C14" s="75"/>
      <c r="D14" s="75"/>
      <c r="E14" s="75"/>
      <c r="F14" s="75"/>
      <c r="G14" s="76"/>
      <c r="H14" s="40"/>
      <c r="J14" s="42"/>
      <c r="K14" s="42"/>
      <c r="L14" s="42"/>
      <c r="M14" s="42"/>
    </row>
    <row r="15" spans="2:13" ht="36" customHeight="1" x14ac:dyDescent="0.25">
      <c r="B15" s="74"/>
      <c r="C15" s="75"/>
      <c r="D15" s="75"/>
      <c r="E15" s="75"/>
      <c r="F15" s="75"/>
      <c r="G15" s="76"/>
      <c r="H15" s="40"/>
      <c r="J15" s="42"/>
      <c r="K15" s="42"/>
      <c r="L15" s="42"/>
      <c r="M15" s="42"/>
    </row>
    <row r="16" spans="2:13" ht="36" customHeight="1" x14ac:dyDescent="0.25">
      <c r="B16" s="74"/>
      <c r="C16" s="75"/>
      <c r="D16" s="75"/>
      <c r="E16" s="75"/>
      <c r="F16" s="75"/>
      <c r="G16" s="76"/>
      <c r="H16" s="40"/>
      <c r="J16" s="42"/>
      <c r="K16" s="42"/>
      <c r="L16" s="42"/>
      <c r="M16" s="42"/>
    </row>
    <row r="17" spans="2:16" ht="36" customHeight="1" x14ac:dyDescent="0.25">
      <c r="B17" s="74"/>
      <c r="C17" s="75"/>
      <c r="D17" s="75"/>
      <c r="E17" s="75"/>
      <c r="F17" s="75"/>
      <c r="G17" s="76"/>
      <c r="H17" s="40"/>
      <c r="K17" s="42"/>
      <c r="L17" s="41"/>
      <c r="M17" s="41"/>
    </row>
    <row r="18" spans="2:16" ht="36" customHeight="1" x14ac:dyDescent="0.25">
      <c r="B18" s="74"/>
      <c r="C18" s="75"/>
      <c r="D18" s="75"/>
      <c r="E18" s="75"/>
      <c r="F18" s="75"/>
      <c r="G18" s="76"/>
      <c r="H18" s="40"/>
      <c r="L18" s="8"/>
      <c r="M18" s="8"/>
    </row>
    <row r="19" spans="2:16" ht="36" customHeight="1" x14ac:dyDescent="0.25">
      <c r="B19" s="77"/>
      <c r="C19" s="78"/>
      <c r="D19" s="78"/>
      <c r="E19" s="78"/>
      <c r="F19" s="78"/>
      <c r="G19" s="79"/>
      <c r="H19" s="40"/>
      <c r="L19" s="8"/>
      <c r="M19" s="8"/>
    </row>
    <row r="20" spans="2:16" x14ac:dyDescent="0.25">
      <c r="L20" s="8"/>
      <c r="M20" s="8"/>
    </row>
    <row r="21" spans="2:16" ht="15.75" thickBot="1" x14ac:dyDescent="0.3"/>
    <row r="22" spans="2:16" x14ac:dyDescent="0.25">
      <c r="B22" s="51" t="s">
        <v>33</v>
      </c>
      <c r="C22" s="52"/>
      <c r="D22" s="53"/>
      <c r="E22" s="53"/>
      <c r="F22" s="53"/>
      <c r="G22" s="54" t="s">
        <v>32</v>
      </c>
      <c r="H22" s="55"/>
      <c r="I22" s="55"/>
      <c r="J22" s="55"/>
      <c r="K22" s="56"/>
      <c r="L22" s="57" t="s">
        <v>31</v>
      </c>
      <c r="M22" s="58"/>
      <c r="N22" s="39"/>
    </row>
    <row r="23" spans="2:16" ht="30" x14ac:dyDescent="0.25">
      <c r="B23" s="38" t="s">
        <v>30</v>
      </c>
      <c r="C23" s="37" t="s">
        <v>29</v>
      </c>
      <c r="D23" s="35" t="s">
        <v>28</v>
      </c>
      <c r="E23" s="35" t="s">
        <v>27</v>
      </c>
      <c r="F23" s="35" t="s">
        <v>26</v>
      </c>
      <c r="G23" s="36" t="s">
        <v>25</v>
      </c>
      <c r="H23" s="35" t="s">
        <v>22</v>
      </c>
      <c r="I23" s="36" t="s">
        <v>24</v>
      </c>
      <c r="J23" s="36" t="s">
        <v>21</v>
      </c>
      <c r="K23" s="36" t="s">
        <v>23</v>
      </c>
      <c r="L23" s="35" t="s">
        <v>22</v>
      </c>
      <c r="M23" s="34" t="s">
        <v>21</v>
      </c>
    </row>
    <row r="24" spans="2:16" x14ac:dyDescent="0.25">
      <c r="B24" s="33" t="s">
        <v>20</v>
      </c>
      <c r="C24" s="28" t="s">
        <v>16</v>
      </c>
      <c r="D24" s="28" t="s">
        <v>15</v>
      </c>
      <c r="E24" s="28">
        <v>21009</v>
      </c>
      <c r="F24" s="27" t="s">
        <v>14</v>
      </c>
      <c r="G24" s="19">
        <v>0.97</v>
      </c>
      <c r="H24" s="31">
        <v>0</v>
      </c>
      <c r="I24" s="32">
        <v>0</v>
      </c>
      <c r="J24" s="32">
        <v>0</v>
      </c>
      <c r="K24" s="32">
        <v>0</v>
      </c>
      <c r="L24" s="25">
        <f>50+H24</f>
        <v>50</v>
      </c>
      <c r="M24" s="24">
        <f>6+J24</f>
        <v>6</v>
      </c>
    </row>
    <row r="25" spans="2:16" x14ac:dyDescent="0.25">
      <c r="B25" s="33" t="s">
        <v>19</v>
      </c>
      <c r="C25" s="28" t="s">
        <v>16</v>
      </c>
      <c r="D25" s="28" t="s">
        <v>15</v>
      </c>
      <c r="E25" s="28">
        <v>21009</v>
      </c>
      <c r="F25" s="27" t="s">
        <v>14</v>
      </c>
      <c r="G25" s="19">
        <v>0.97</v>
      </c>
      <c r="H25" s="31">
        <v>342.24</v>
      </c>
      <c r="I25" s="32">
        <v>40</v>
      </c>
      <c r="J25" s="32">
        <v>42.95</v>
      </c>
      <c r="K25" s="32">
        <v>40</v>
      </c>
      <c r="L25" s="25">
        <f>307+H25</f>
        <v>649.24</v>
      </c>
      <c r="M25" s="24">
        <f>39+J25</f>
        <v>81.95</v>
      </c>
    </row>
    <row r="26" spans="2:16" x14ac:dyDescent="0.25">
      <c r="B26" s="33" t="s">
        <v>18</v>
      </c>
      <c r="C26" s="28" t="s">
        <v>16</v>
      </c>
      <c r="D26" s="28" t="s">
        <v>15</v>
      </c>
      <c r="E26" s="28">
        <v>21009</v>
      </c>
      <c r="F26" s="27" t="s">
        <v>14</v>
      </c>
      <c r="G26" s="19">
        <v>0.97</v>
      </c>
      <c r="H26" s="31">
        <v>9</v>
      </c>
      <c r="I26" s="32">
        <v>14</v>
      </c>
      <c r="J26" s="32">
        <v>1</v>
      </c>
      <c r="K26" s="32">
        <v>2</v>
      </c>
      <c r="L26" s="25">
        <f>130+H26</f>
        <v>139</v>
      </c>
      <c r="M26" s="24">
        <f>16+J26</f>
        <v>17</v>
      </c>
    </row>
    <row r="27" spans="2:16" x14ac:dyDescent="0.25">
      <c r="B27" s="33" t="s">
        <v>17</v>
      </c>
      <c r="C27" s="28" t="s">
        <v>16</v>
      </c>
      <c r="D27" s="28" t="s">
        <v>15</v>
      </c>
      <c r="E27" s="28">
        <v>21009</v>
      </c>
      <c r="F27" s="27" t="s">
        <v>14</v>
      </c>
      <c r="G27" s="19">
        <v>0.97</v>
      </c>
      <c r="H27" s="31">
        <v>182</v>
      </c>
      <c r="I27" s="32">
        <v>50</v>
      </c>
      <c r="J27" s="32">
        <v>23</v>
      </c>
      <c r="K27" s="32">
        <v>11</v>
      </c>
      <c r="L27" s="25">
        <f>129+H27</f>
        <v>311</v>
      </c>
      <c r="M27" s="24">
        <f>16+J27</f>
        <v>39</v>
      </c>
    </row>
    <row r="28" spans="2:16" x14ac:dyDescent="0.25">
      <c r="B28" s="30" t="s">
        <v>13</v>
      </c>
      <c r="C28" s="28" t="s">
        <v>9</v>
      </c>
      <c r="D28" s="28" t="s">
        <v>8</v>
      </c>
      <c r="E28" s="28">
        <v>20854</v>
      </c>
      <c r="F28" s="27" t="s">
        <v>7</v>
      </c>
      <c r="G28" s="19">
        <v>0.97</v>
      </c>
      <c r="H28" s="31">
        <v>255</v>
      </c>
      <c r="I28" s="31">
        <v>31</v>
      </c>
      <c r="J28" s="31">
        <v>32</v>
      </c>
      <c r="K28" s="31">
        <v>24</v>
      </c>
      <c r="L28" s="25">
        <f>40+H28</f>
        <v>295</v>
      </c>
      <c r="M28" s="24">
        <f>5+J28</f>
        <v>37</v>
      </c>
      <c r="O28" s="16"/>
      <c r="P28" s="15"/>
    </row>
    <row r="29" spans="2:16" x14ac:dyDescent="0.25">
      <c r="B29" s="30" t="s">
        <v>12</v>
      </c>
      <c r="C29" s="28" t="s">
        <v>9</v>
      </c>
      <c r="D29" s="28" t="s">
        <v>8</v>
      </c>
      <c r="E29" s="28">
        <v>20854</v>
      </c>
      <c r="F29" s="27" t="s">
        <v>7</v>
      </c>
      <c r="G29" s="19">
        <v>0.97</v>
      </c>
      <c r="H29" s="26">
        <v>128</v>
      </c>
      <c r="I29" s="26">
        <v>27</v>
      </c>
      <c r="J29" s="26">
        <v>16</v>
      </c>
      <c r="K29" s="26">
        <v>16</v>
      </c>
      <c r="L29" s="25">
        <f t="shared" ref="L29:L31" si="0">0+H29</f>
        <v>128</v>
      </c>
      <c r="M29" s="24">
        <f t="shared" ref="M29:M31" si="1">0+J29</f>
        <v>16</v>
      </c>
      <c r="O29" s="16"/>
      <c r="P29" s="15"/>
    </row>
    <row r="30" spans="2:16" x14ac:dyDescent="0.25">
      <c r="B30" s="30" t="s">
        <v>11</v>
      </c>
      <c r="C30" s="28" t="s">
        <v>9</v>
      </c>
      <c r="D30" s="28" t="s">
        <v>8</v>
      </c>
      <c r="E30" s="28">
        <v>20854</v>
      </c>
      <c r="F30" s="27" t="s">
        <v>7</v>
      </c>
      <c r="G30" s="19">
        <v>0.97</v>
      </c>
      <c r="H30" s="26">
        <v>39</v>
      </c>
      <c r="I30" s="26">
        <v>20</v>
      </c>
      <c r="J30" s="26">
        <v>5</v>
      </c>
      <c r="K30" s="26">
        <v>5</v>
      </c>
      <c r="L30" s="25">
        <f>49+H30</f>
        <v>88</v>
      </c>
      <c r="M30" s="24">
        <f>6+J30</f>
        <v>11</v>
      </c>
      <c r="O30" s="16"/>
      <c r="P30" s="15"/>
    </row>
    <row r="31" spans="2:16" x14ac:dyDescent="0.25">
      <c r="B31" s="30" t="s">
        <v>10</v>
      </c>
      <c r="C31" s="28" t="s">
        <v>9</v>
      </c>
      <c r="D31" s="28" t="s">
        <v>8</v>
      </c>
      <c r="E31" s="28">
        <v>20854</v>
      </c>
      <c r="F31" s="27" t="s">
        <v>7</v>
      </c>
      <c r="G31" s="19">
        <v>0.97</v>
      </c>
      <c r="H31" s="26">
        <v>493</v>
      </c>
      <c r="I31" s="26">
        <v>48</v>
      </c>
      <c r="J31" s="26">
        <v>62</v>
      </c>
      <c r="K31" s="26">
        <v>31</v>
      </c>
      <c r="L31" s="25">
        <f t="shared" si="0"/>
        <v>493</v>
      </c>
      <c r="M31" s="24">
        <f t="shared" si="1"/>
        <v>62</v>
      </c>
      <c r="O31" s="16"/>
      <c r="P31" s="15"/>
    </row>
    <row r="32" spans="2:16" x14ac:dyDescent="0.25">
      <c r="B32" s="30" t="s">
        <v>6</v>
      </c>
      <c r="C32" s="28" t="s">
        <v>4</v>
      </c>
      <c r="D32" s="29" t="s">
        <v>3</v>
      </c>
      <c r="E32" s="28">
        <v>21740</v>
      </c>
      <c r="F32" s="27" t="s">
        <v>2</v>
      </c>
      <c r="G32" s="19">
        <v>0.94799999999999995</v>
      </c>
      <c r="H32" s="26">
        <v>256</v>
      </c>
      <c r="I32" s="26">
        <v>28</v>
      </c>
      <c r="J32" s="26">
        <v>32</v>
      </c>
      <c r="K32" s="26">
        <v>20</v>
      </c>
      <c r="L32" s="25">
        <f>677+H32</f>
        <v>933</v>
      </c>
      <c r="M32" s="24">
        <f>85+J32</f>
        <v>117</v>
      </c>
      <c r="O32" s="16"/>
      <c r="P32" s="15"/>
    </row>
    <row r="33" spans="2:16" ht="15.75" thickBot="1" x14ac:dyDescent="0.3">
      <c r="B33" s="23" t="s">
        <v>5</v>
      </c>
      <c r="C33" s="21" t="s">
        <v>4</v>
      </c>
      <c r="D33" s="22" t="s">
        <v>3</v>
      </c>
      <c r="E33" s="21">
        <v>21740</v>
      </c>
      <c r="F33" s="20" t="s">
        <v>2</v>
      </c>
      <c r="G33" s="19">
        <v>0.97</v>
      </c>
      <c r="H33" s="18">
        <v>539</v>
      </c>
      <c r="I33" s="18">
        <v>66</v>
      </c>
      <c r="J33" s="18">
        <v>68</v>
      </c>
      <c r="K33" s="18">
        <v>25</v>
      </c>
      <c r="L33" s="5">
        <f>208+H33</f>
        <v>747</v>
      </c>
      <c r="M33" s="17">
        <f>26+J33</f>
        <v>94</v>
      </c>
      <c r="O33" s="16"/>
      <c r="P33" s="15"/>
    </row>
    <row r="34" spans="2:16" ht="15.75" thickBot="1" x14ac:dyDescent="0.3">
      <c r="H34" s="14"/>
      <c r="I34" s="14"/>
      <c r="J34" s="14"/>
      <c r="K34" s="14"/>
      <c r="L34" s="14"/>
      <c r="M34" s="14"/>
    </row>
    <row r="35" spans="2:16" x14ac:dyDescent="0.25">
      <c r="F35" s="13" t="s">
        <v>1</v>
      </c>
      <c r="G35" s="12"/>
      <c r="H35" s="10">
        <f>SUM(H24:H33)</f>
        <v>2243.2399999999998</v>
      </c>
      <c r="I35" s="11"/>
      <c r="J35" s="10">
        <f>SUM(J24:J33)</f>
        <v>281.95</v>
      </c>
      <c r="K35" s="10">
        <f>SUM(K24:K33)</f>
        <v>174</v>
      </c>
      <c r="L35" s="10">
        <f>SUM(L24:L33)</f>
        <v>3833.24</v>
      </c>
      <c r="M35" s="9">
        <f>SUM(M24:M33)</f>
        <v>480.95</v>
      </c>
      <c r="O35" s="8"/>
      <c r="P35" s="8"/>
    </row>
    <row r="36" spans="2:16" ht="15.75" thickBot="1" x14ac:dyDescent="0.3">
      <c r="F36" s="7" t="s">
        <v>0</v>
      </c>
      <c r="G36" s="6">
        <f>AVERAGE(G28:G33)</f>
        <v>0.96633333333333316</v>
      </c>
      <c r="H36" s="5">
        <f>AVERAGE(H24:H33)</f>
        <v>224.32399999999998</v>
      </c>
      <c r="I36" s="5">
        <f>AVERAGE(I24:I33)</f>
        <v>32.4</v>
      </c>
      <c r="J36" s="5">
        <f>AVERAGE(J24:J33)</f>
        <v>28.195</v>
      </c>
      <c r="K36" s="5">
        <f>AVERAGE(K24:K33)</f>
        <v>17.399999999999999</v>
      </c>
      <c r="L36" s="4"/>
      <c r="M36" s="3"/>
    </row>
    <row r="39" spans="2:16" x14ac:dyDescent="0.25">
      <c r="B39" s="2"/>
      <c r="C39" s="2"/>
      <c r="D39" s="2"/>
      <c r="E39" s="2"/>
      <c r="F39" s="2"/>
      <c r="G39" s="2"/>
    </row>
  </sheetData>
  <mergeCells count="12">
    <mergeCell ref="B22:F22"/>
    <mergeCell ref="G22:K22"/>
    <mergeCell ref="L22:M22"/>
    <mergeCell ref="B3:H3"/>
    <mergeCell ref="B4:H4"/>
    <mergeCell ref="B6:F6"/>
    <mergeCell ref="B7:F7"/>
    <mergeCell ref="B8:F8"/>
    <mergeCell ref="B9:F9"/>
    <mergeCell ref="B10:F10"/>
    <mergeCell ref="B12:H12"/>
    <mergeCell ref="B13:G19"/>
  </mergeCells>
  <hyperlinks>
    <hyperlink ref="G9" r:id="rId1"/>
  </hyperlinks>
  <pageMargins left="0.25" right="0.25" top="0.75" bottom="0.75" header="0.3" footer="0.3"/>
  <pageSetup scale="48" orientation="landscape" r:id="rId2"/>
  <ignoredErrors>
    <ignoredError sqref="L30:M3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1D9A146-48DB-4E2D-9588-CBD6FB73BDAF}"/>
</file>

<file path=customXml/itemProps2.xml><?xml version="1.0" encoding="utf-8"?>
<ds:datastoreItem xmlns:ds="http://schemas.openxmlformats.org/officeDocument/2006/customXml" ds:itemID="{29DC67B7-6F91-447C-A20C-696598EF83D7}"/>
</file>

<file path=customXml/itemProps3.xml><?xml version="1.0" encoding="utf-8"?>
<ds:datastoreItem xmlns:ds="http://schemas.openxmlformats.org/officeDocument/2006/customXml" ds:itemID="{6C0DE162-7185-4441-AA6E-DB1F453194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John Schott</dc:creator>
  <cp:lastModifiedBy>Windows User</cp:lastModifiedBy>
  <dcterms:created xsi:type="dcterms:W3CDTF">2019-01-25T21:56:34Z</dcterms:created>
  <dcterms:modified xsi:type="dcterms:W3CDTF">2019-04-30T16:54:15Z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