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Shared Files\Program Team\RE and Transpo\Solar\Community Solar Grant Program\FY20\LMI-PPA\"/>
    </mc:Choice>
  </mc:AlternateContent>
  <bookViews>
    <workbookView xWindow="0" yWindow="0" windowWidth="15870" windowHeight="7830" tabRatio="687" activeTab="5"/>
  </bookViews>
  <sheets>
    <sheet name="Application" sheetId="5" r:id="rId1"/>
    <sheet name="Instructions for TEST CASE" sheetId="3" r:id="rId2"/>
    <sheet name="Calculate Avg Period" sheetId="6" r:id="rId3"/>
    <sheet name="Test Case" sheetId="1" r:id="rId4"/>
    <sheet name="Instructions for STEP-DOWN CASE" sheetId="4" r:id="rId5"/>
    <sheet name="Step-Down Case" sheetId="2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1" l="1"/>
  <c r="C34" i="2" l="1"/>
  <c r="A31" i="2"/>
  <c r="C17" i="2"/>
  <c r="B17" i="2"/>
  <c r="B5" i="2"/>
  <c r="B5" i="1" l="1"/>
  <c r="J5" i="1" l="1"/>
  <c r="N5" i="1" s="1"/>
  <c r="N7" i="1" s="1"/>
  <c r="N8" i="1" s="1"/>
  <c r="C3" i="6" l="1"/>
  <c r="B9" i="1" l="1"/>
  <c r="B9" i="2"/>
  <c r="A23" i="2" s="1"/>
  <c r="C9" i="1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221" i="6"/>
  <c r="E222" i="6"/>
  <c r="E223" i="6"/>
  <c r="E224" i="6"/>
  <c r="E225" i="6"/>
  <c r="E226" i="6"/>
  <c r="E227" i="6"/>
  <c r="E228" i="6"/>
  <c r="E229" i="6"/>
  <c r="E230" i="6"/>
  <c r="E231" i="6"/>
  <c r="E232" i="6"/>
  <c r="E233" i="6"/>
  <c r="E234" i="6"/>
  <c r="E235" i="6"/>
  <c r="E236" i="6"/>
  <c r="E237" i="6"/>
  <c r="E238" i="6"/>
  <c r="E239" i="6"/>
  <c r="E240" i="6"/>
  <c r="E241" i="6"/>
  <c r="E242" i="6"/>
  <c r="E243" i="6"/>
  <c r="E244" i="6"/>
  <c r="E245" i="6"/>
  <c r="E246" i="6"/>
  <c r="E247" i="6"/>
  <c r="E248" i="6"/>
  <c r="E249" i="6"/>
  <c r="E250" i="6"/>
  <c r="E6" i="6"/>
  <c r="E7" i="6"/>
  <c r="E8" i="6"/>
  <c r="C2" i="6" l="1"/>
  <c r="C33" i="2" l="1"/>
  <c r="C51" i="2"/>
  <c r="A51" i="2"/>
  <c r="A47" i="2"/>
  <c r="A57" i="2"/>
  <c r="A48" i="2" s="1"/>
  <c r="D46" i="2"/>
  <c r="E46" i="2" s="1"/>
  <c r="F46" i="2" s="1"/>
  <c r="G46" i="2" s="1"/>
  <c r="H46" i="2" s="1"/>
  <c r="I46" i="2" s="1"/>
  <c r="J46" i="2" s="1"/>
  <c r="K46" i="2" s="1"/>
  <c r="L46" i="2" s="1"/>
  <c r="M46" i="2" s="1"/>
  <c r="N46" i="2" s="1"/>
  <c r="O46" i="2" s="1"/>
  <c r="P46" i="2" s="1"/>
  <c r="Q46" i="2" s="1"/>
  <c r="R46" i="2" s="1"/>
  <c r="S46" i="2" s="1"/>
  <c r="T46" i="2" s="1"/>
  <c r="U46" i="2" s="1"/>
  <c r="V46" i="2" s="1"/>
  <c r="C37" i="2"/>
  <c r="A37" i="2" s="1"/>
  <c r="A34" i="2"/>
  <c r="A33" i="2"/>
  <c r="D32" i="2"/>
  <c r="E32" i="2" s="1"/>
  <c r="F32" i="2" s="1"/>
  <c r="G32" i="2" s="1"/>
  <c r="H32" i="2" s="1"/>
  <c r="I32" i="2" s="1"/>
  <c r="J32" i="2" s="1"/>
  <c r="K32" i="2" s="1"/>
  <c r="L32" i="2" s="1"/>
  <c r="M32" i="2" s="1"/>
  <c r="N32" i="2" s="1"/>
  <c r="O32" i="2" s="1"/>
  <c r="P32" i="2" s="1"/>
  <c r="Q32" i="2" s="1"/>
  <c r="R32" i="2" s="1"/>
  <c r="S32" i="2" s="1"/>
  <c r="T32" i="2" s="1"/>
  <c r="U32" i="2" s="1"/>
  <c r="V32" i="2" s="1"/>
  <c r="C33" i="1"/>
  <c r="C48" i="1"/>
  <c r="C52" i="1"/>
  <c r="A34" i="1"/>
  <c r="A47" i="1"/>
  <c r="C36" i="1"/>
  <c r="D46" i="1"/>
  <c r="E46" i="1" s="1"/>
  <c r="F46" i="1" s="1"/>
  <c r="G46" i="1" s="1"/>
  <c r="H46" i="1" s="1"/>
  <c r="I46" i="1" s="1"/>
  <c r="J46" i="1" s="1"/>
  <c r="K46" i="1" s="1"/>
  <c r="L46" i="1" s="1"/>
  <c r="M46" i="1" s="1"/>
  <c r="N46" i="1" s="1"/>
  <c r="O46" i="1" s="1"/>
  <c r="P46" i="1" s="1"/>
  <c r="Q46" i="1" s="1"/>
  <c r="R46" i="1" s="1"/>
  <c r="S46" i="1" s="1"/>
  <c r="T46" i="1" s="1"/>
  <c r="U46" i="1" s="1"/>
  <c r="V46" i="1" s="1"/>
  <c r="C37" i="1"/>
  <c r="A37" i="1" s="1"/>
  <c r="A52" i="1" s="1"/>
  <c r="A33" i="1"/>
  <c r="D32" i="1"/>
  <c r="E32" i="1" s="1"/>
  <c r="F32" i="1" s="1"/>
  <c r="G32" i="1" s="1"/>
  <c r="H32" i="1" s="1"/>
  <c r="I32" i="1" s="1"/>
  <c r="A23" i="1"/>
  <c r="N17" i="1" l="1"/>
  <c r="E48" i="1"/>
  <c r="C48" i="2"/>
  <c r="K33" i="2"/>
  <c r="O33" i="2"/>
  <c r="S33" i="2"/>
  <c r="D33" i="2"/>
  <c r="F33" i="2"/>
  <c r="H33" i="2"/>
  <c r="J33" i="2"/>
  <c r="L33" i="2"/>
  <c r="N33" i="2"/>
  <c r="P33" i="2"/>
  <c r="R33" i="2"/>
  <c r="T33" i="2"/>
  <c r="V33" i="2"/>
  <c r="E33" i="2"/>
  <c r="G33" i="2"/>
  <c r="I33" i="2"/>
  <c r="M33" i="2"/>
  <c r="Q33" i="2"/>
  <c r="U33" i="2"/>
  <c r="U47" i="2"/>
  <c r="D48" i="1"/>
  <c r="J32" i="1"/>
  <c r="K32" i="1" s="1"/>
  <c r="L32" i="1" s="1"/>
  <c r="M32" i="1" s="1"/>
  <c r="M33" i="1" s="1"/>
  <c r="I48" i="1"/>
  <c r="I47" i="1"/>
  <c r="G47" i="1"/>
  <c r="E47" i="1"/>
  <c r="E33" i="1"/>
  <c r="G33" i="1"/>
  <c r="I33" i="1"/>
  <c r="D34" i="1"/>
  <c r="F34" i="1"/>
  <c r="H34" i="1"/>
  <c r="D47" i="1"/>
  <c r="H47" i="1"/>
  <c r="D33" i="1"/>
  <c r="F33" i="1"/>
  <c r="H33" i="1"/>
  <c r="E34" i="1"/>
  <c r="G34" i="1"/>
  <c r="I34" i="1"/>
  <c r="F47" i="1"/>
  <c r="C51" i="1"/>
  <c r="H48" i="1"/>
  <c r="F48" i="1"/>
  <c r="G48" i="1"/>
  <c r="K47" i="1" l="1"/>
  <c r="L48" i="1"/>
  <c r="J47" i="1"/>
  <c r="M34" i="1"/>
  <c r="L33" i="1"/>
  <c r="H47" i="2"/>
  <c r="P47" i="2"/>
  <c r="K47" i="2"/>
  <c r="S47" i="2"/>
  <c r="D47" i="2"/>
  <c r="L47" i="2"/>
  <c r="T47" i="2"/>
  <c r="G47" i="2"/>
  <c r="O47" i="2"/>
  <c r="C50" i="2"/>
  <c r="V48" i="2"/>
  <c r="T48" i="2"/>
  <c r="R48" i="2"/>
  <c r="P48" i="2"/>
  <c r="P50" i="2" s="1"/>
  <c r="N48" i="2"/>
  <c r="L48" i="2"/>
  <c r="L50" i="2" s="1"/>
  <c r="J48" i="2"/>
  <c r="H48" i="2"/>
  <c r="F48" i="2"/>
  <c r="D48" i="2"/>
  <c r="U48" i="2"/>
  <c r="U50" i="2" s="1"/>
  <c r="S48" i="2"/>
  <c r="S50" i="2" s="1"/>
  <c r="Q48" i="2"/>
  <c r="O48" i="2"/>
  <c r="M48" i="2"/>
  <c r="K48" i="2"/>
  <c r="I48" i="2"/>
  <c r="G48" i="2"/>
  <c r="G50" i="2" s="1"/>
  <c r="E48" i="2"/>
  <c r="F47" i="2"/>
  <c r="J47" i="2"/>
  <c r="N47" i="2"/>
  <c r="R47" i="2"/>
  <c r="V47" i="2"/>
  <c r="E47" i="2"/>
  <c r="I47" i="2"/>
  <c r="M47" i="2"/>
  <c r="Q47" i="2"/>
  <c r="C36" i="2"/>
  <c r="T34" i="2"/>
  <c r="T36" i="2" s="1"/>
  <c r="P34" i="2"/>
  <c r="P36" i="2" s="1"/>
  <c r="L34" i="2"/>
  <c r="L36" i="2" s="1"/>
  <c r="H34" i="2"/>
  <c r="H36" i="2" s="1"/>
  <c r="D34" i="2"/>
  <c r="D36" i="2" s="1"/>
  <c r="U34" i="2"/>
  <c r="U36" i="2" s="1"/>
  <c r="S34" i="2"/>
  <c r="S36" i="2" s="1"/>
  <c r="Q34" i="2"/>
  <c r="Q36" i="2" s="1"/>
  <c r="O34" i="2"/>
  <c r="O36" i="2" s="1"/>
  <c r="M34" i="2"/>
  <c r="M36" i="2" s="1"/>
  <c r="K34" i="2"/>
  <c r="K36" i="2" s="1"/>
  <c r="I34" i="2"/>
  <c r="I36" i="2" s="1"/>
  <c r="G34" i="2"/>
  <c r="G36" i="2" s="1"/>
  <c r="E34" i="2"/>
  <c r="E36" i="2" s="1"/>
  <c r="V34" i="2"/>
  <c r="V36" i="2" s="1"/>
  <c r="R34" i="2"/>
  <c r="R36" i="2" s="1"/>
  <c r="N34" i="2"/>
  <c r="N36" i="2" s="1"/>
  <c r="J34" i="2"/>
  <c r="J36" i="2" s="1"/>
  <c r="F34" i="2"/>
  <c r="F36" i="2" s="1"/>
  <c r="H51" i="1"/>
  <c r="K48" i="1"/>
  <c r="K51" i="1" s="1"/>
  <c r="D51" i="1"/>
  <c r="I36" i="1"/>
  <c r="E36" i="1"/>
  <c r="J34" i="1"/>
  <c r="F36" i="1"/>
  <c r="F51" i="1"/>
  <c r="M36" i="1"/>
  <c r="G36" i="1"/>
  <c r="E51" i="1"/>
  <c r="N32" i="1"/>
  <c r="M48" i="1"/>
  <c r="G51" i="1"/>
  <c r="J48" i="1"/>
  <c r="K34" i="1"/>
  <c r="J33" i="1"/>
  <c r="L47" i="1"/>
  <c r="L34" i="1"/>
  <c r="H36" i="1"/>
  <c r="D36" i="1"/>
  <c r="K33" i="1"/>
  <c r="M47" i="1"/>
  <c r="I51" i="1"/>
  <c r="L51" i="1" l="1"/>
  <c r="L36" i="1"/>
  <c r="J51" i="1"/>
  <c r="K50" i="2"/>
  <c r="O50" i="2"/>
  <c r="D50" i="2"/>
  <c r="H50" i="2"/>
  <c r="T50" i="2"/>
  <c r="A38" i="2"/>
  <c r="A36" i="2"/>
  <c r="E50" i="2"/>
  <c r="I50" i="2"/>
  <c r="M50" i="2"/>
  <c r="Q50" i="2"/>
  <c r="F50" i="2"/>
  <c r="J50" i="2"/>
  <c r="N50" i="2"/>
  <c r="R50" i="2"/>
  <c r="V50" i="2"/>
  <c r="J36" i="1"/>
  <c r="M51" i="1"/>
  <c r="K36" i="1"/>
  <c r="O32" i="1"/>
  <c r="N33" i="1"/>
  <c r="N47" i="1"/>
  <c r="N48" i="1"/>
  <c r="N34" i="1"/>
  <c r="A50" i="2" l="1"/>
  <c r="A52" i="2"/>
  <c r="A53" i="2" s="1"/>
  <c r="B16" i="2" s="1"/>
  <c r="N36" i="1"/>
  <c r="P32" i="1"/>
  <c r="O33" i="1"/>
  <c r="O34" i="1"/>
  <c r="O48" i="1"/>
  <c r="O47" i="1"/>
  <c r="N51" i="1"/>
  <c r="B18" i="2" l="1"/>
  <c r="C16" i="2"/>
  <c r="C18" i="2" s="1"/>
  <c r="O51" i="1"/>
  <c r="O36" i="1"/>
  <c r="Q32" i="1"/>
  <c r="P34" i="1"/>
  <c r="P47" i="1"/>
  <c r="P33" i="1"/>
  <c r="P48" i="1"/>
  <c r="P51" i="1" s="1"/>
  <c r="R32" i="1" l="1"/>
  <c r="Q48" i="1"/>
  <c r="Q47" i="1"/>
  <c r="Q33" i="1"/>
  <c r="Q34" i="1"/>
  <c r="P36" i="1"/>
  <c r="Q51" i="1" l="1"/>
  <c r="Q36" i="1"/>
  <c r="S32" i="1"/>
  <c r="R33" i="1"/>
  <c r="R48" i="1"/>
  <c r="R34" i="1"/>
  <c r="R47" i="1"/>
  <c r="R36" i="1" l="1"/>
  <c r="R51" i="1"/>
  <c r="T32" i="1"/>
  <c r="S33" i="1"/>
  <c r="S34" i="1"/>
  <c r="S47" i="1"/>
  <c r="S48" i="1"/>
  <c r="S51" i="1" l="1"/>
  <c r="S36" i="1"/>
  <c r="U32" i="1"/>
  <c r="T34" i="1"/>
  <c r="T47" i="1"/>
  <c r="T33" i="1"/>
  <c r="T48" i="1"/>
  <c r="V32" i="1" l="1"/>
  <c r="U48" i="1"/>
  <c r="U34" i="1"/>
  <c r="U47" i="1"/>
  <c r="U33" i="1"/>
  <c r="T51" i="1"/>
  <c r="T36" i="1"/>
  <c r="U51" i="1" l="1"/>
  <c r="U36" i="1"/>
  <c r="V33" i="1"/>
  <c r="V47" i="1"/>
  <c r="V48" i="1"/>
  <c r="V34" i="1"/>
  <c r="V36" i="1" l="1"/>
  <c r="A38" i="1"/>
  <c r="V51" i="1"/>
  <c r="A53" i="1" s="1"/>
  <c r="A36" i="1"/>
  <c r="A54" i="1" l="1"/>
  <c r="B16" i="1" s="1"/>
  <c r="A51" i="1"/>
  <c r="C16" i="1" l="1"/>
  <c r="B17" i="1"/>
  <c r="C17" i="1" s="1"/>
  <c r="C18" i="1" l="1"/>
  <c r="B18" i="1"/>
</calcChain>
</file>

<file path=xl/sharedStrings.xml><?xml version="1.0" encoding="utf-8"?>
<sst xmlns="http://schemas.openxmlformats.org/spreadsheetml/2006/main" count="191" uniqueCount="144">
  <si>
    <t>LMI PPA Incentive Calculator</t>
  </si>
  <si>
    <t>Items highlighted in yellow are variables</t>
  </si>
  <si>
    <t>Test Case</t>
  </si>
  <si>
    <t>Step-Down Case</t>
  </si>
  <si>
    <t>Size of LMI portion of the array (nearest kW)</t>
  </si>
  <si>
    <t>Discount Rate (Subscription Incentive)</t>
  </si>
  <si>
    <t>Subscription incentive (Test Case)</t>
  </si>
  <si>
    <t>Total incentive to Subscriber Organization</t>
  </si>
  <si>
    <t>Constants:</t>
  </si>
  <si>
    <t>Assumed kWh/kw</t>
  </si>
  <si>
    <t>cents/kWh</t>
  </si>
  <si>
    <t>Base Year</t>
  </si>
  <si>
    <t>Utility rate</t>
  </si>
  <si>
    <t>PPA rate</t>
  </si>
  <si>
    <t>Savings</t>
  </si>
  <si>
    <t>TEST CASE</t>
  </si>
  <si>
    <t>change from baseline /kWh</t>
  </si>
  <si>
    <t>STEP-DOWN CASE</t>
  </si>
  <si>
    <t>Stepdown Period (years)</t>
  </si>
  <si>
    <t>Stepdown  rate</t>
  </si>
  <si>
    <t>The step-down case assumes a linear decline of rate over a specified number of years until the energy rate is zero.</t>
  </si>
  <si>
    <t>Discount Rate</t>
  </si>
  <si>
    <t>Total Savings (cents/kWh)</t>
  </si>
  <si>
    <t>NPV Savings  (cents/kW installed)</t>
  </si>
  <si>
    <t>NPV Savings (cents/kWh)</t>
  </si>
  <si>
    <t>BASELINE CASE</t>
  </si>
  <si>
    <t>change from baseline cents/kWh</t>
  </si>
  <si>
    <t>Step Down Case</t>
  </si>
  <si>
    <t>Yearly rate increase</t>
  </si>
  <si>
    <t>Instructions:</t>
  </si>
  <si>
    <t xml:space="preserve">The Test Case assumes a fixed PPA rate escalation rate.  </t>
  </si>
  <si>
    <t>Test Case ($/kW for LMI)</t>
  </si>
  <si>
    <t>The calculation compares the proposed rate structure and PPA term (the Test Case) against a baseline case.</t>
  </si>
  <si>
    <t>The baseline case assumes:</t>
  </si>
  <si>
    <t xml:space="preserve">     A 20 year PPA term</t>
  </si>
  <si>
    <t xml:space="preserve">     The actual cost of electricity increases 2.00%/year</t>
  </si>
  <si>
    <t xml:space="preserve">     The PPA cost escalator is 2.90%/year</t>
  </si>
  <si>
    <t xml:space="preserve">     The discount rate is 10.00%</t>
  </si>
  <si>
    <t>Subscription incentive</t>
  </si>
  <si>
    <t>Base Case constants are highlighted in light red</t>
  </si>
  <si>
    <t xml:space="preserve">The subscription incentive calculates the Net Present Value of the savings stream over a 20 year period and multiplies it by the size of the solar array dedicated to the LMI community.  </t>
  </si>
  <si>
    <t xml:space="preserve">The Step-Down Case assumes the cost to the LMI customer is stepped down over a given set of years until the rate is zero.  </t>
  </si>
  <si>
    <t>The calculation compares the proposed rate structure of the Step-Down Case against a baseline case.</t>
  </si>
  <si>
    <t>The applicant is requested to input the following information for the Step-Down Case:</t>
  </si>
  <si>
    <t>Step-Down Case inputs are highlighted in yellow.</t>
  </si>
  <si>
    <t>Subscriber Organization Description</t>
  </si>
  <si>
    <t>Organization Name:</t>
  </si>
  <si>
    <t>Organization Subscriber ID No:</t>
  </si>
  <si>
    <t>Organization Address in Maryland:</t>
  </si>
  <si>
    <t xml:space="preserve">Organization Contact Info: </t>
  </si>
  <si>
    <t>CSEGS Project Description:</t>
  </si>
  <si>
    <t>Project Name:</t>
  </si>
  <si>
    <t>Project Number:</t>
  </si>
  <si>
    <t>Project's Utility Territory Location</t>
  </si>
  <si>
    <t>Project Size:</t>
  </si>
  <si>
    <t>Project's Budgeted Annual Energy Output</t>
  </si>
  <si>
    <t>Other Terms &amp; Conditions</t>
  </si>
  <si>
    <t>Acknowledgements:</t>
  </si>
  <si>
    <t>Point of Contact phone number (office)</t>
  </si>
  <si>
    <t>Point of Contact phone number (mobile)</t>
  </si>
  <si>
    <t>Point of Contact e-mail address</t>
  </si>
  <si>
    <t>Project LMI set aside</t>
  </si>
  <si>
    <t>Date scheduled to produce creditable energy</t>
  </si>
  <si>
    <t>YES/NO</t>
  </si>
  <si>
    <t>PPA rate with annual escalator? (TEST CASE)</t>
  </si>
  <si>
    <t>Step-Down rate (STEP-DOWN CASE)</t>
  </si>
  <si>
    <t>Organization and method used to certify Low Income subscriber status</t>
  </si>
  <si>
    <t>Oganization and method used to certify Moderate Income subscriber status</t>
  </si>
  <si>
    <t>Low-to-Moderate Income Subscriber Verification</t>
  </si>
  <si>
    <t>Maryland Community LMI-PPA Grant Application</t>
  </si>
  <si>
    <t>Submit this spreadsheet with a signed cover letter to apply</t>
  </si>
  <si>
    <t>Provide actual values on Test Case or Step-Down Case worksheet</t>
  </si>
  <si>
    <t>Submitted by (Name)</t>
  </si>
  <si>
    <t xml:space="preserve">  Date</t>
  </si>
  <si>
    <t>kW</t>
  </si>
  <si>
    <t>Duration in months</t>
  </si>
  <si>
    <t>months</t>
  </si>
  <si>
    <t>Average Term (months)</t>
  </si>
  <si>
    <t>LMI Capacity</t>
  </si>
  <si>
    <t>Capacity (kWs)</t>
  </si>
  <si>
    <t>Example 1</t>
  </si>
  <si>
    <t>Example 2</t>
  </si>
  <si>
    <t>Example 3</t>
  </si>
  <si>
    <t>Fill in data starting in row 6.</t>
  </si>
  <si>
    <t xml:space="preserve">Instructions:  </t>
  </si>
  <si>
    <t>Total Array Capacity</t>
  </si>
  <si>
    <t>Minimum Required LMI Array Size</t>
  </si>
  <si>
    <t>See Calculate Avg Period Worksheet cell C3</t>
  </si>
  <si>
    <t xml:space="preserve">The subscription incentive calculates the Net Present Value of the savings stream over a 20 year period, multiplies it by the size of the solar array dedicated to the LMI community and divides it by 2.    </t>
  </si>
  <si>
    <t>Stepdown reduction factor</t>
  </si>
  <si>
    <t>Organization Point of Contact Name</t>
  </si>
  <si>
    <t>Subscription Agreement rate information</t>
  </si>
  <si>
    <t>kW-dc</t>
  </si>
  <si>
    <t>Note:  If the subscription agreement allows the subscriber to terminate the subscription at a cost of less than 1 year's monthly payment,</t>
  </si>
  <si>
    <t xml:space="preserve"> but in no case less than 12 months.  </t>
  </si>
  <si>
    <t xml:space="preserve">     Fill in the yellow section of the "Calculate Avg Period" worksheet to calculate the array size and average contract period.</t>
  </si>
  <si>
    <t>Assumed rate of utility wholesale rate increase</t>
  </si>
  <si>
    <t>Baseline rate of PPA rate increase</t>
  </si>
  <si>
    <t>Year Zero Rate Reduction below Utility Rate</t>
  </si>
  <si>
    <t>then calculate the duration as the sum of the minimum contract length plus the equivalent number of months of the termination cost,</t>
  </si>
  <si>
    <t>Version 1.1</t>
  </si>
  <si>
    <t>Assumed rate of Utility retail rate increase</t>
  </si>
  <si>
    <t>Year Zero Rate Reduction below utility retail rate</t>
  </si>
  <si>
    <t>AVG SIZE</t>
  </si>
  <si>
    <t># people</t>
  </si>
  <si>
    <t>Hours/person</t>
  </si>
  <si>
    <t>Hours/month</t>
  </si>
  <si>
    <t>Percentage of month</t>
  </si>
  <si>
    <t>Maximum number of subscribers</t>
  </si>
  <si>
    <t>Cost to validate a subscriber</t>
  </si>
  <si>
    <t>per case review</t>
  </si>
  <si>
    <t>Validation Incentive</t>
  </si>
  <si>
    <t>Use either the Test Case, or the Step-Down Case.</t>
  </si>
  <si>
    <t xml:space="preserve">If something other than a fixed PPA escalation rate is contemplated, place the actual proposed rate schedule in cells </t>
  </si>
  <si>
    <t xml:space="preserve"> C48 to V48.</t>
  </si>
  <si>
    <t xml:space="preserve">     The community solar array achieves a production rate (kWh-ac/kW -dc installed) as specified in cell A22 (applicant selected) .</t>
  </si>
  <si>
    <t>The applicant is requested to input the following information for the Test Case:</t>
  </si>
  <si>
    <t>Test Case inputs are highlighted in yellow.</t>
  </si>
  <si>
    <t xml:space="preserve">     The residential wholesale energy rate for the utility service territory in cell C47.  Provide calculations to support this number.</t>
  </si>
  <si>
    <t xml:space="preserve">     The actual PPA escalation rate in cell A48</t>
  </si>
  <si>
    <t xml:space="preserve">          Alternatively, the actual rate structure can be input into cells C48 to V48.</t>
  </si>
  <si>
    <t xml:space="preserve">     The year zero rate reduction below the residential wholesale energy rate expressed as a percentage of the rate in cell A50</t>
  </si>
  <si>
    <t xml:space="preserve">     Fill in the assumed number of LMI subscribers (defaults to 350)</t>
  </si>
  <si>
    <t>The validation incentive calculates $30 times the assumed number of LMI subscribers.</t>
  </si>
  <si>
    <t>The total incentive can be found in cell B18.</t>
  </si>
  <si>
    <t>kilowatts (kW-dc)</t>
  </si>
  <si>
    <t>kilowatt-hours (kWh-ac)</t>
  </si>
  <si>
    <t>Version 2.0</t>
  </si>
  <si>
    <t>Fill in column C and column D with the contract term (in months) and the amount of KW sold</t>
  </si>
  <si>
    <t>The average duration will be shown in cell C2.  The Total energy sold to the LMI community is provided in cell C3.</t>
  </si>
  <si>
    <t>Verification Incentive</t>
  </si>
  <si>
    <t>kWh/year for the array for the LMI Subscribers</t>
  </si>
  <si>
    <t>kWh/year for the array for the LMI subscribers</t>
  </si>
  <si>
    <t>Base Case rate of PPA rate increase</t>
  </si>
  <si>
    <t>Base Case initial reduction below utility SOS rate</t>
  </si>
  <si>
    <t>Use  the Step-Down Case worksheet.</t>
  </si>
  <si>
    <t>If something other than a fixed step-down rate is used, the actual rate schedule will be placed in cells C48 to V48</t>
  </si>
  <si>
    <t xml:space="preserve">     The array achieves a production rate of (cell A22) kWh-ac/kW -dc installed.</t>
  </si>
  <si>
    <t xml:space="preserve">     The PPA term is assumed to be 20 years </t>
  </si>
  <si>
    <t xml:space="preserve">     The size of the LMI portion of the array in cell B9   (EX:  30% of a 2MW array = 600 kW)</t>
  </si>
  <si>
    <t xml:space="preserve">     The residential utility retail rate for the utility service territory in cell C47</t>
  </si>
  <si>
    <t xml:space="preserve">     The step-down period (in years) in cell A56</t>
  </si>
  <si>
    <t xml:space="preserve">     The year zero rate reduction below the residential utility retail rate expressed as a percentage of the utility retail rate in cell A58</t>
  </si>
  <si>
    <t>Baseline - 15% discount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</si>
</sst>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0.0000"/>
    <numFmt numFmtId="165" formatCode="#,##0.000_);[Red]\(#,##0.000\)"/>
    <numFmt numFmtId="166" formatCode="#,##0.0000_);[Red]\(#,##0.0000\)"/>
    <numFmt numFmtId="167" formatCode="_(* #,##0_);_(* \(#,##0\);_(* &quot;-&quot;??_);_(@_)"/>
    <numFmt numFmtId="168" formatCode="_(* #,##0.000_);_(* \(#,##0.000\);_(* &quot;-&quot;??_);_(@_)"/>
    <numFmt numFmtId="169" formatCode="0.000%"/>
    <numFmt numFmtId="170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4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FCE4D6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93">
    <xf numFmtId="0" fontId="0" fillId="0" borderId="0" xfId="0"/>
    <xf numFmtId="10" fontId="0" fillId="0" borderId="0" xfId="0" applyNumberFormat="1"/>
    <xf numFmtId="38" fontId="0" fillId="2" borderId="0" xfId="0" applyNumberFormat="1" applyFill="1"/>
    <xf numFmtId="38" fontId="0" fillId="3" borderId="0" xfId="0" applyNumberFormat="1" applyFill="1"/>
    <xf numFmtId="0" fontId="0" fillId="2" borderId="0" xfId="0" applyFill="1"/>
    <xf numFmtId="10" fontId="0" fillId="3" borderId="0" xfId="0" applyNumberFormat="1" applyFill="1"/>
    <xf numFmtId="10" fontId="0" fillId="2" borderId="0" xfId="0" applyNumberFormat="1" applyFill="1"/>
    <xf numFmtId="9" fontId="0" fillId="2" borderId="0" xfId="0" applyNumberFormat="1" applyFill="1"/>
    <xf numFmtId="6" fontId="0" fillId="0" borderId="0" xfId="0" applyNumberFormat="1" applyFill="1"/>
    <xf numFmtId="8" fontId="0" fillId="4" borderId="0" xfId="0" applyNumberFormat="1" applyFill="1"/>
    <xf numFmtId="6" fontId="0" fillId="0" borderId="1" xfId="0" applyNumberFormat="1" applyFill="1" applyBorder="1"/>
    <xf numFmtId="0" fontId="0" fillId="0" borderId="0" xfId="0" applyFill="1"/>
    <xf numFmtId="6" fontId="0" fillId="0" borderId="0" xfId="0" applyNumberFormat="1"/>
    <xf numFmtId="164" fontId="0" fillId="0" borderId="0" xfId="0" applyNumberFormat="1"/>
    <xf numFmtId="38" fontId="0" fillId="0" borderId="0" xfId="0" applyNumberFormat="1"/>
    <xf numFmtId="165" fontId="0" fillId="0" borderId="0" xfId="0" applyNumberFormat="1"/>
    <xf numFmtId="0" fontId="0" fillId="3" borderId="0" xfId="0" applyFill="1"/>
    <xf numFmtId="8" fontId="0" fillId="0" borderId="0" xfId="0" applyNumberFormat="1"/>
    <xf numFmtId="10" fontId="0" fillId="0" borderId="0" xfId="0" applyNumberFormat="1" applyFill="1"/>
    <xf numFmtId="38" fontId="0" fillId="0" borderId="0" xfId="0" applyNumberFormat="1" applyFill="1"/>
    <xf numFmtId="166" fontId="0" fillId="0" borderId="0" xfId="0" applyNumberFormat="1"/>
    <xf numFmtId="0" fontId="0" fillId="6" borderId="0" xfId="0" applyFill="1"/>
    <xf numFmtId="9" fontId="0" fillId="0" borderId="0" xfId="0" applyNumberFormat="1"/>
    <xf numFmtId="9" fontId="0" fillId="0" borderId="0" xfId="0" applyNumberFormat="1" applyFill="1"/>
    <xf numFmtId="10" fontId="0" fillId="6" borderId="0" xfId="0" applyNumberFormat="1" applyFill="1"/>
    <xf numFmtId="165" fontId="0" fillId="6" borderId="0" xfId="0" applyNumberFormat="1" applyFill="1"/>
    <xf numFmtId="9" fontId="0" fillId="6" borderId="0" xfId="0" applyNumberFormat="1" applyFill="1"/>
    <xf numFmtId="166" fontId="0" fillId="9" borderId="0" xfId="0" applyNumberFormat="1" applyFill="1"/>
    <xf numFmtId="8" fontId="0" fillId="8" borderId="0" xfId="0" applyNumberFormat="1" applyFill="1"/>
    <xf numFmtId="6" fontId="0" fillId="8" borderId="0" xfId="0" applyNumberFormat="1" applyFill="1"/>
    <xf numFmtId="8" fontId="0" fillId="4" borderId="1" xfId="0" applyNumberFormat="1" applyFill="1" applyBorder="1"/>
    <xf numFmtId="6" fontId="0" fillId="0" borderId="0" xfId="0" applyNumberFormat="1" applyBorder="1"/>
    <xf numFmtId="0" fontId="0" fillId="0" borderId="0" xfId="0" applyBorder="1"/>
    <xf numFmtId="8" fontId="0" fillId="0" borderId="0" xfId="0" applyNumberFormat="1" applyFill="1"/>
    <xf numFmtId="10" fontId="0" fillId="0" borderId="0" xfId="0" applyNumberForma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applyFill="1" applyBorder="1"/>
    <xf numFmtId="6" fontId="0" fillId="3" borderId="0" xfId="0" applyNumberFormat="1" applyFill="1"/>
    <xf numFmtId="0" fontId="0" fillId="8" borderId="0" xfId="0" applyFill="1"/>
    <xf numFmtId="0" fontId="0" fillId="4" borderId="0" xfId="0" applyFill="1" applyAlignment="1">
      <alignment wrapText="1"/>
    </xf>
    <xf numFmtId="6" fontId="0" fillId="0" borderId="0" xfId="0" applyNumberFormat="1" applyFill="1" applyBorder="1"/>
    <xf numFmtId="8" fontId="0" fillId="0" borderId="0" xfId="0" applyNumberFormat="1" applyFill="1" applyBorder="1"/>
    <xf numFmtId="0" fontId="0" fillId="0" borderId="0" xfId="0"/>
    <xf numFmtId="0" fontId="0" fillId="7" borderId="5" xfId="0" applyFill="1" applyBorder="1" applyAlignment="1"/>
    <xf numFmtId="0" fontId="0" fillId="0" borderId="0" xfId="0"/>
    <xf numFmtId="0" fontId="0" fillId="5" borderId="0" xfId="0" applyFill="1"/>
    <xf numFmtId="0" fontId="0" fillId="5" borderId="0" xfId="0" applyFill="1" applyAlignment="1">
      <alignment horizontal="left"/>
    </xf>
    <xf numFmtId="0" fontId="2" fillId="5" borderId="0" xfId="0" applyFont="1" applyFill="1"/>
    <xf numFmtId="167" fontId="0" fillId="7" borderId="2" xfId="1" applyNumberFormat="1" applyFont="1" applyFill="1" applyBorder="1" applyAlignment="1">
      <alignment horizontal="right"/>
    </xf>
    <xf numFmtId="10" fontId="0" fillId="7" borderId="2" xfId="0" applyNumberFormat="1" applyFill="1" applyBorder="1"/>
    <xf numFmtId="168" fontId="0" fillId="7" borderId="2" xfId="1" applyNumberFormat="1" applyFont="1" applyFill="1" applyBorder="1"/>
    <xf numFmtId="167" fontId="0" fillId="7" borderId="6" xfId="1" applyNumberFormat="1" applyFont="1" applyFill="1" applyBorder="1" applyAlignment="1">
      <alignment horizontal="right"/>
    </xf>
    <xf numFmtId="167" fontId="0" fillId="5" borderId="0" xfId="1" applyNumberFormat="1" applyFont="1" applyFill="1" applyAlignment="1">
      <alignment horizontal="left" indent="1"/>
    </xf>
    <xf numFmtId="0" fontId="0" fillId="5" borderId="0" xfId="0" applyFont="1" applyFill="1" applyAlignment="1">
      <alignment horizontal="left" indent="1"/>
    </xf>
    <xf numFmtId="0" fontId="6" fillId="5" borderId="0" xfId="0" applyFont="1" applyFill="1"/>
    <xf numFmtId="43" fontId="4" fillId="0" borderId="0" xfId="1" applyFont="1" applyAlignment="1">
      <alignment horizontal="left" vertical="top" wrapText="1" indent="1"/>
    </xf>
    <xf numFmtId="0" fontId="0" fillId="7" borderId="4" xfId="0" applyFill="1" applyBorder="1" applyAlignment="1"/>
    <xf numFmtId="0" fontId="0" fillId="5" borderId="0" xfId="0" applyFill="1" applyAlignment="1">
      <alignment wrapText="1"/>
    </xf>
    <xf numFmtId="0" fontId="0" fillId="7" borderId="4" xfId="0" applyFill="1" applyBorder="1" applyAlignment="1">
      <alignment wrapText="1"/>
    </xf>
    <xf numFmtId="0" fontId="0" fillId="0" borderId="5" xfId="0" applyBorder="1" applyAlignment="1">
      <alignment wrapText="1"/>
    </xf>
    <xf numFmtId="0" fontId="7" fillId="0" borderId="0" xfId="0" applyFont="1"/>
    <xf numFmtId="0" fontId="0" fillId="0" borderId="0" xfId="0" applyAlignment="1">
      <alignment horizontal="center"/>
    </xf>
    <xf numFmtId="0" fontId="0" fillId="0" borderId="12" xfId="0" applyBorder="1"/>
    <xf numFmtId="0" fontId="0" fillId="0" borderId="15" xfId="0" applyBorder="1"/>
    <xf numFmtId="0" fontId="0" fillId="0" borderId="16" xfId="0" applyBorder="1" applyAlignment="1">
      <alignment horizontal="center"/>
    </xf>
    <xf numFmtId="0" fontId="0" fillId="10" borderId="0" xfId="0" applyFill="1"/>
    <xf numFmtId="10" fontId="0" fillId="11" borderId="0" xfId="0" applyNumberFormat="1" applyFill="1"/>
    <xf numFmtId="0" fontId="0" fillId="2" borderId="0" xfId="0" applyFill="1" applyAlignment="1">
      <alignment horizontal="center"/>
    </xf>
    <xf numFmtId="0" fontId="0" fillId="3" borderId="13" xfId="0" applyFill="1" applyBorder="1"/>
    <xf numFmtId="0" fontId="0" fillId="3" borderId="1" xfId="0" applyFill="1" applyBorder="1"/>
    <xf numFmtId="0" fontId="0" fillId="0" borderId="14" xfId="0" applyBorder="1" applyAlignment="1">
      <alignment horizontal="center"/>
    </xf>
    <xf numFmtId="38" fontId="0" fillId="6" borderId="0" xfId="0" applyNumberFormat="1" applyFill="1"/>
    <xf numFmtId="169" fontId="0" fillId="6" borderId="0" xfId="0" applyNumberFormat="1" applyFill="1"/>
    <xf numFmtId="2" fontId="0" fillId="6" borderId="0" xfId="0" applyNumberFormat="1" applyFill="1"/>
    <xf numFmtId="0" fontId="0" fillId="0" borderId="0" xfId="0" applyAlignment="1">
      <alignment wrapText="1"/>
    </xf>
    <xf numFmtId="0" fontId="8" fillId="0" borderId="0" xfId="0" applyFont="1"/>
    <xf numFmtId="0" fontId="0" fillId="0" borderId="0" xfId="0" applyFont="1"/>
    <xf numFmtId="170" fontId="0" fillId="0" borderId="0" xfId="0" applyNumberFormat="1"/>
    <xf numFmtId="168" fontId="0" fillId="0" borderId="0" xfId="1" applyNumberFormat="1" applyFont="1" applyFill="1" applyBorder="1"/>
    <xf numFmtId="0" fontId="7" fillId="5" borderId="0" xfId="0" applyFont="1" applyFill="1" applyAlignment="1">
      <alignment horizontal="left"/>
    </xf>
    <xf numFmtId="0" fontId="0" fillId="7" borderId="7" xfId="0" applyFill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5" fillId="5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5" borderId="0" xfId="0" quotePrefix="1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7" borderId="4" xfId="0" applyFill="1" applyBorder="1" applyAlignment="1"/>
    <xf numFmtId="0" fontId="0" fillId="0" borderId="5" xfId="0" applyBorder="1" applyAlignment="1"/>
    <xf numFmtId="0" fontId="3" fillId="7" borderId="4" xfId="2" applyFill="1" applyBorder="1" applyAlignment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FCE4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2"/>
  <sheetViews>
    <sheetView topLeftCell="A13" workbookViewId="0">
      <selection activeCell="H31" sqref="H31"/>
    </sheetView>
  </sheetViews>
  <sheetFormatPr defaultRowHeight="15" x14ac:dyDescent="0.25"/>
  <cols>
    <col min="3" max="3" width="46" customWidth="1"/>
    <col min="4" max="4" width="24.85546875" customWidth="1"/>
  </cols>
  <sheetData>
    <row r="1" spans="1:6" ht="18.75" x14ac:dyDescent="0.3">
      <c r="A1" s="42"/>
      <c r="B1" s="86" t="s">
        <v>69</v>
      </c>
      <c r="C1" s="87"/>
      <c r="D1" s="87"/>
      <c r="E1" s="87"/>
      <c r="F1" s="54"/>
    </row>
    <row r="2" spans="1:6" ht="18.75" x14ac:dyDescent="0.3">
      <c r="A2" s="42"/>
      <c r="B2" s="88" t="s">
        <v>70</v>
      </c>
      <c r="C2" s="89"/>
      <c r="D2" s="89"/>
      <c r="E2" s="89"/>
      <c r="F2" s="54"/>
    </row>
    <row r="3" spans="1:6" x14ac:dyDescent="0.25">
      <c r="A3" s="42"/>
      <c r="B3" s="42"/>
      <c r="C3" s="42"/>
      <c r="D3" s="42"/>
      <c r="E3" s="42"/>
      <c r="F3" s="42"/>
    </row>
    <row r="4" spans="1:6" x14ac:dyDescent="0.25">
      <c r="A4" s="42"/>
      <c r="B4" s="47" t="s">
        <v>45</v>
      </c>
      <c r="C4" s="44"/>
      <c r="D4" s="44"/>
      <c r="E4" s="44"/>
      <c r="F4" s="44"/>
    </row>
    <row r="5" spans="1:6" x14ac:dyDescent="0.25">
      <c r="A5" s="42"/>
      <c r="B5" s="44"/>
      <c r="C5" s="45" t="s">
        <v>46</v>
      </c>
      <c r="D5" s="90"/>
      <c r="E5" s="91"/>
      <c r="F5" s="44"/>
    </row>
    <row r="6" spans="1:6" x14ac:dyDescent="0.25">
      <c r="A6" s="42"/>
      <c r="B6" s="44"/>
      <c r="C6" s="45" t="s">
        <v>47</v>
      </c>
      <c r="D6" s="90"/>
      <c r="E6" s="91"/>
      <c r="F6" s="44"/>
    </row>
    <row r="7" spans="1:6" x14ac:dyDescent="0.25">
      <c r="A7" s="42"/>
      <c r="B7" s="44"/>
      <c r="C7" s="45" t="s">
        <v>48</v>
      </c>
      <c r="D7" s="90"/>
      <c r="E7" s="91"/>
      <c r="F7" s="44"/>
    </row>
    <row r="8" spans="1:6" s="44" customFormat="1" x14ac:dyDescent="0.25">
      <c r="C8" s="45" t="s">
        <v>90</v>
      </c>
      <c r="D8" s="56"/>
      <c r="E8" s="43"/>
    </row>
    <row r="9" spans="1:6" s="44" customFormat="1" x14ac:dyDescent="0.25">
      <c r="C9" s="45" t="s">
        <v>58</v>
      </c>
      <c r="D9" s="56"/>
      <c r="E9" s="43"/>
    </row>
    <row r="10" spans="1:6" s="44" customFormat="1" x14ac:dyDescent="0.25">
      <c r="C10" s="45" t="s">
        <v>59</v>
      </c>
      <c r="D10" s="56"/>
      <c r="E10" s="43"/>
    </row>
    <row r="11" spans="1:6" s="44" customFormat="1" x14ac:dyDescent="0.25">
      <c r="C11" s="45" t="s">
        <v>60</v>
      </c>
      <c r="D11" s="56"/>
      <c r="E11" s="43"/>
    </row>
    <row r="12" spans="1:6" x14ac:dyDescent="0.25">
      <c r="A12" s="42"/>
      <c r="B12" s="44"/>
      <c r="C12" s="45" t="s">
        <v>49</v>
      </c>
      <c r="D12" s="92"/>
      <c r="E12" s="91"/>
      <c r="F12" s="44"/>
    </row>
    <row r="13" spans="1:6" x14ac:dyDescent="0.25">
      <c r="A13" s="42"/>
      <c r="B13" s="42"/>
      <c r="C13" s="42"/>
      <c r="D13" s="42"/>
      <c r="E13" s="42"/>
      <c r="F13" s="42"/>
    </row>
    <row r="14" spans="1:6" x14ac:dyDescent="0.25">
      <c r="A14" s="42"/>
      <c r="B14" s="47" t="s">
        <v>50</v>
      </c>
      <c r="C14" s="44"/>
      <c r="D14" s="44"/>
      <c r="E14" s="44"/>
      <c r="F14" s="44"/>
    </row>
    <row r="15" spans="1:6" x14ac:dyDescent="0.25">
      <c r="A15" s="42"/>
      <c r="B15" s="44"/>
      <c r="C15" s="45" t="s">
        <v>51</v>
      </c>
      <c r="D15" s="90"/>
      <c r="E15" s="91"/>
      <c r="F15" s="44"/>
    </row>
    <row r="16" spans="1:6" x14ac:dyDescent="0.25">
      <c r="A16" s="42"/>
      <c r="B16" s="44"/>
      <c r="C16" s="45" t="s">
        <v>52</v>
      </c>
      <c r="D16" s="90"/>
      <c r="E16" s="91"/>
      <c r="F16" s="44"/>
    </row>
    <row r="17" spans="1:6" x14ac:dyDescent="0.25">
      <c r="A17" s="42"/>
      <c r="B17" s="44"/>
      <c r="C17" s="45" t="s">
        <v>53</v>
      </c>
      <c r="D17" s="90"/>
      <c r="E17" s="91"/>
      <c r="F17" s="44"/>
    </row>
    <row r="18" spans="1:6" x14ac:dyDescent="0.25">
      <c r="A18" s="42"/>
      <c r="B18" s="44"/>
      <c r="C18" s="45" t="s">
        <v>54</v>
      </c>
      <c r="D18" s="51"/>
      <c r="E18" s="52" t="s">
        <v>125</v>
      </c>
      <c r="F18" s="44"/>
    </row>
    <row r="19" spans="1:6" x14ac:dyDescent="0.25">
      <c r="A19" s="42"/>
      <c r="B19" s="44"/>
      <c r="C19" s="45" t="s">
        <v>55</v>
      </c>
      <c r="D19" s="48"/>
      <c r="E19" s="52" t="s">
        <v>126</v>
      </c>
      <c r="F19" s="44"/>
    </row>
    <row r="20" spans="1:6" s="44" customFormat="1" x14ac:dyDescent="0.25">
      <c r="C20" s="45" t="s">
        <v>61</v>
      </c>
      <c r="D20" s="48"/>
      <c r="E20" s="52" t="s">
        <v>125</v>
      </c>
    </row>
    <row r="21" spans="1:6" s="44" customFormat="1" x14ac:dyDescent="0.25">
      <c r="C21" s="45" t="s">
        <v>62</v>
      </c>
      <c r="D21" s="48"/>
      <c r="E21" s="52"/>
    </row>
    <row r="22" spans="1:6" x14ac:dyDescent="0.25">
      <c r="A22" s="42"/>
      <c r="B22" s="44"/>
      <c r="C22" s="44"/>
      <c r="D22" s="44"/>
      <c r="E22" s="52"/>
      <c r="F22" s="44"/>
    </row>
    <row r="23" spans="1:6" x14ac:dyDescent="0.25">
      <c r="A23" s="42"/>
      <c r="B23" s="47" t="s">
        <v>91</v>
      </c>
      <c r="C23" s="44"/>
      <c r="D23" s="44"/>
      <c r="E23" s="52"/>
      <c r="F23" s="44"/>
    </row>
    <row r="24" spans="1:6" x14ac:dyDescent="0.25">
      <c r="A24" s="42"/>
      <c r="B24" s="44"/>
      <c r="C24" s="46" t="s">
        <v>64</v>
      </c>
      <c r="D24" s="49" t="s">
        <v>63</v>
      </c>
      <c r="E24" s="52"/>
      <c r="F24" s="44"/>
    </row>
    <row r="25" spans="1:6" x14ac:dyDescent="0.25">
      <c r="A25" s="42"/>
      <c r="B25" s="44"/>
      <c r="C25" s="46" t="s">
        <v>65</v>
      </c>
      <c r="D25" s="50" t="s">
        <v>63</v>
      </c>
      <c r="E25" s="52"/>
      <c r="F25" s="44"/>
    </row>
    <row r="26" spans="1:6" s="44" customFormat="1" x14ac:dyDescent="0.25">
      <c r="C26" s="79" t="s">
        <v>71</v>
      </c>
      <c r="D26" s="78"/>
      <c r="E26" s="52"/>
    </row>
    <row r="27" spans="1:6" x14ac:dyDescent="0.25">
      <c r="A27" s="42"/>
      <c r="B27" s="44"/>
      <c r="C27" s="60"/>
      <c r="D27" s="44"/>
      <c r="E27" s="55"/>
      <c r="F27" s="44"/>
    </row>
    <row r="28" spans="1:6" x14ac:dyDescent="0.25">
      <c r="A28" s="42"/>
      <c r="B28" s="44"/>
      <c r="C28" s="44"/>
      <c r="D28" s="44"/>
      <c r="E28" s="55"/>
      <c r="F28" s="44"/>
    </row>
    <row r="29" spans="1:6" x14ac:dyDescent="0.25">
      <c r="A29" s="42"/>
      <c r="B29" s="47" t="s">
        <v>68</v>
      </c>
      <c r="C29" s="44"/>
      <c r="D29" s="44"/>
      <c r="E29" s="52"/>
      <c r="F29" s="44"/>
    </row>
    <row r="30" spans="1:6" ht="30" x14ac:dyDescent="0.25">
      <c r="A30" s="42"/>
      <c r="B30" s="44"/>
      <c r="C30" s="57" t="s">
        <v>66</v>
      </c>
      <c r="D30" s="58"/>
      <c r="E30" s="59"/>
      <c r="F30" s="44"/>
    </row>
    <row r="31" spans="1:6" ht="30" x14ac:dyDescent="0.25">
      <c r="A31" s="42"/>
      <c r="B31" s="44"/>
      <c r="C31" s="57" t="s">
        <v>67</v>
      </c>
      <c r="D31" s="58"/>
      <c r="E31" s="59"/>
      <c r="F31" s="44"/>
    </row>
    <row r="32" spans="1:6" x14ac:dyDescent="0.25">
      <c r="A32" s="42"/>
      <c r="B32" s="44"/>
      <c r="C32" s="44"/>
      <c r="D32" s="44"/>
      <c r="E32" s="44"/>
      <c r="F32" s="42"/>
    </row>
    <row r="33" spans="1:6" x14ac:dyDescent="0.25">
      <c r="A33" s="42"/>
      <c r="B33" s="44"/>
      <c r="C33" s="45" t="s">
        <v>56</v>
      </c>
      <c r="D33" s="80"/>
      <c r="E33" s="81"/>
      <c r="F33" s="42"/>
    </row>
    <row r="34" spans="1:6" x14ac:dyDescent="0.25">
      <c r="A34" s="42"/>
      <c r="B34" s="44"/>
      <c r="C34" s="44"/>
      <c r="D34" s="82"/>
      <c r="E34" s="83"/>
      <c r="F34" s="42"/>
    </row>
    <row r="35" spans="1:6" x14ac:dyDescent="0.25">
      <c r="A35" s="42"/>
      <c r="B35" s="44"/>
      <c r="C35" s="44"/>
      <c r="D35" s="84"/>
      <c r="E35" s="85"/>
      <c r="F35" s="42"/>
    </row>
    <row r="36" spans="1:6" x14ac:dyDescent="0.25">
      <c r="A36" s="44"/>
      <c r="B36" s="44"/>
      <c r="C36" s="44"/>
      <c r="D36" s="44"/>
      <c r="E36" s="52"/>
      <c r="F36" s="42"/>
    </row>
    <row r="37" spans="1:6" x14ac:dyDescent="0.25">
      <c r="A37" s="44"/>
      <c r="B37" s="47" t="s">
        <v>57</v>
      </c>
      <c r="C37" s="44"/>
      <c r="D37" s="44"/>
      <c r="E37" s="44"/>
      <c r="F37" s="42"/>
    </row>
    <row r="38" spans="1:6" x14ac:dyDescent="0.25">
      <c r="A38" s="44"/>
      <c r="C38" s="53" t="s">
        <v>72</v>
      </c>
      <c r="D38" s="44"/>
      <c r="E38" s="44"/>
      <c r="F38" s="42"/>
    </row>
    <row r="39" spans="1:6" x14ac:dyDescent="0.25">
      <c r="A39" s="42"/>
      <c r="C39" s="42" t="s">
        <v>73</v>
      </c>
      <c r="D39" s="42"/>
      <c r="E39" s="42"/>
      <c r="F39" s="42"/>
    </row>
    <row r="42" spans="1:6" x14ac:dyDescent="0.25">
      <c r="C42" t="s">
        <v>127</v>
      </c>
    </row>
  </sheetData>
  <mergeCells count="10">
    <mergeCell ref="D33:E35"/>
    <mergeCell ref="B1:E1"/>
    <mergeCell ref="B2:E2"/>
    <mergeCell ref="D17:E17"/>
    <mergeCell ref="D5:E5"/>
    <mergeCell ref="D6:E6"/>
    <mergeCell ref="D7:E7"/>
    <mergeCell ref="D12:E12"/>
    <mergeCell ref="D15:E15"/>
    <mergeCell ref="D16:E16"/>
  </mergeCells>
  <pageMargins left="0.7" right="0.7" top="0.75" bottom="0.75" header="0.3" footer="0.3"/>
  <pageSetup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30"/>
  <sheetViews>
    <sheetView topLeftCell="A13" workbookViewId="0">
      <selection activeCell="C12" sqref="C12"/>
    </sheetView>
  </sheetViews>
  <sheetFormatPr defaultRowHeight="15" x14ac:dyDescent="0.25"/>
  <cols>
    <col min="1" max="1" width="113" customWidth="1"/>
    <col min="2" max="12" width="9.140625" customWidth="1"/>
    <col min="13" max="13" width="3.5703125" customWidth="1"/>
  </cols>
  <sheetData>
    <row r="1" spans="1:1" x14ac:dyDescent="0.25">
      <c r="A1" t="s">
        <v>29</v>
      </c>
    </row>
    <row r="2" spans="1:1" x14ac:dyDescent="0.25">
      <c r="A2" t="s">
        <v>112</v>
      </c>
    </row>
    <row r="3" spans="1:1" x14ac:dyDescent="0.25">
      <c r="A3" t="s">
        <v>30</v>
      </c>
    </row>
    <row r="4" spans="1:1" x14ac:dyDescent="0.25">
      <c r="A4" t="s">
        <v>113</v>
      </c>
    </row>
    <row r="5" spans="1:1" s="44" customFormat="1" x14ac:dyDescent="0.25">
      <c r="A5" s="44" t="s">
        <v>114</v>
      </c>
    </row>
    <row r="7" spans="1:1" x14ac:dyDescent="0.25">
      <c r="A7" s="21" t="s">
        <v>32</v>
      </c>
    </row>
    <row r="8" spans="1:1" x14ac:dyDescent="0.25">
      <c r="A8" s="21" t="s">
        <v>39</v>
      </c>
    </row>
    <row r="9" spans="1:1" x14ac:dyDescent="0.25">
      <c r="A9" s="21" t="s">
        <v>33</v>
      </c>
    </row>
    <row r="10" spans="1:1" x14ac:dyDescent="0.25">
      <c r="A10" s="21" t="s">
        <v>34</v>
      </c>
    </row>
    <row r="11" spans="1:1" x14ac:dyDescent="0.25">
      <c r="A11" s="21" t="s">
        <v>35</v>
      </c>
    </row>
    <row r="12" spans="1:1" x14ac:dyDescent="0.25">
      <c r="A12" s="21" t="s">
        <v>36</v>
      </c>
    </row>
    <row r="13" spans="1:1" x14ac:dyDescent="0.25">
      <c r="A13" s="21" t="s">
        <v>115</v>
      </c>
    </row>
    <row r="14" spans="1:1" x14ac:dyDescent="0.25">
      <c r="A14" s="21" t="s">
        <v>37</v>
      </c>
    </row>
    <row r="17" spans="1:1" x14ac:dyDescent="0.25">
      <c r="A17" s="4" t="s">
        <v>116</v>
      </c>
    </row>
    <row r="18" spans="1:1" x14ac:dyDescent="0.25">
      <c r="A18" s="4" t="s">
        <v>117</v>
      </c>
    </row>
    <row r="19" spans="1:1" x14ac:dyDescent="0.25">
      <c r="A19" s="4" t="s">
        <v>95</v>
      </c>
    </row>
    <row r="20" spans="1:1" x14ac:dyDescent="0.25">
      <c r="A20" s="4" t="s">
        <v>118</v>
      </c>
    </row>
    <row r="21" spans="1:1" x14ac:dyDescent="0.25">
      <c r="A21" s="4" t="s">
        <v>119</v>
      </c>
    </row>
    <row r="22" spans="1:1" x14ac:dyDescent="0.25">
      <c r="A22" s="4" t="s">
        <v>120</v>
      </c>
    </row>
    <row r="23" spans="1:1" x14ac:dyDescent="0.25">
      <c r="A23" s="4" t="s">
        <v>121</v>
      </c>
    </row>
    <row r="24" spans="1:1" x14ac:dyDescent="0.25">
      <c r="A24" s="4" t="s">
        <v>122</v>
      </c>
    </row>
    <row r="26" spans="1:1" ht="30" x14ac:dyDescent="0.25">
      <c r="A26" s="39" t="s">
        <v>40</v>
      </c>
    </row>
    <row r="27" spans="1:1" x14ac:dyDescent="0.25">
      <c r="A27" s="39" t="s">
        <v>123</v>
      </c>
    </row>
    <row r="28" spans="1:1" x14ac:dyDescent="0.25">
      <c r="A28" s="38" t="s">
        <v>124</v>
      </c>
    </row>
    <row r="30" spans="1:1" x14ac:dyDescent="0.25">
      <c r="A30" s="74"/>
    </row>
  </sheetData>
  <pageMargins left="0.7" right="0.7" top="0.75" bottom="0.75" header="0.3" footer="0.3"/>
  <pageSetup scale="9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50"/>
  <sheetViews>
    <sheetView workbookViewId="0">
      <selection activeCell="H18" sqref="H18"/>
    </sheetView>
  </sheetViews>
  <sheetFormatPr defaultRowHeight="15" x14ac:dyDescent="0.25"/>
  <cols>
    <col min="2" max="2" width="23.7109375" customWidth="1"/>
    <col min="3" max="3" width="23.5703125" customWidth="1"/>
    <col min="4" max="4" width="15.5703125" customWidth="1"/>
    <col min="5" max="6" width="0" hidden="1" customWidth="1"/>
  </cols>
  <sheetData>
    <row r="1" spans="2:8" ht="15.75" thickBot="1" x14ac:dyDescent="0.3">
      <c r="H1" t="s">
        <v>84</v>
      </c>
    </row>
    <row r="2" spans="2:8" ht="15.75" thickTop="1" x14ac:dyDescent="0.25">
      <c r="B2" s="62" t="s">
        <v>77</v>
      </c>
      <c r="C2" s="68">
        <f>SUMPRODUCT(E6:E250, D6:D250)/SUM(D6:D250)</f>
        <v>24</v>
      </c>
      <c r="D2" s="70" t="s">
        <v>76</v>
      </c>
      <c r="H2" t="s">
        <v>128</v>
      </c>
    </row>
    <row r="3" spans="2:8" ht="15.75" thickBot="1" x14ac:dyDescent="0.3">
      <c r="B3" s="63" t="s">
        <v>78</v>
      </c>
      <c r="C3" s="69">
        <f>SUM(D6:D250)</f>
        <v>600</v>
      </c>
      <c r="D3" s="64" t="s">
        <v>74</v>
      </c>
      <c r="H3" t="s">
        <v>129</v>
      </c>
    </row>
    <row r="4" spans="2:8" ht="15.75" thickTop="1" x14ac:dyDescent="0.25">
      <c r="D4" s="61"/>
    </row>
    <row r="5" spans="2:8" x14ac:dyDescent="0.25">
      <c r="C5" s="65" t="s">
        <v>75</v>
      </c>
      <c r="D5" s="65" t="s">
        <v>79</v>
      </c>
    </row>
    <row r="6" spans="2:8" x14ac:dyDescent="0.25">
      <c r="B6" t="s">
        <v>80</v>
      </c>
      <c r="C6" s="67">
        <v>12</v>
      </c>
      <c r="D6" s="67">
        <v>200</v>
      </c>
      <c r="E6" s="61">
        <f t="shared" ref="E6:E69" si="0">IF(C6="","",IF(C6&lt;12,12,C6))</f>
        <v>12</v>
      </c>
      <c r="H6" t="s">
        <v>83</v>
      </c>
    </row>
    <row r="7" spans="2:8" x14ac:dyDescent="0.25">
      <c r="B7" t="s">
        <v>81</v>
      </c>
      <c r="C7" s="67">
        <v>24</v>
      </c>
      <c r="D7" s="67">
        <v>200</v>
      </c>
      <c r="E7" s="61">
        <f t="shared" si="0"/>
        <v>24</v>
      </c>
      <c r="H7" s="75" t="s">
        <v>93</v>
      </c>
    </row>
    <row r="8" spans="2:8" x14ac:dyDescent="0.25">
      <c r="B8" t="s">
        <v>82</v>
      </c>
      <c r="C8" s="67">
        <v>36</v>
      </c>
      <c r="D8" s="67">
        <v>200</v>
      </c>
      <c r="E8" s="61">
        <f>IF(C8="","",IF(C8&lt;12,12,C8))</f>
        <v>36</v>
      </c>
      <c r="H8" s="75" t="s">
        <v>99</v>
      </c>
    </row>
    <row r="9" spans="2:8" x14ac:dyDescent="0.25">
      <c r="C9" s="67"/>
      <c r="D9" s="67"/>
      <c r="E9" s="61" t="str">
        <f t="shared" si="0"/>
        <v/>
      </c>
      <c r="H9" s="75" t="s">
        <v>94</v>
      </c>
    </row>
    <row r="10" spans="2:8" x14ac:dyDescent="0.25">
      <c r="C10" s="67"/>
      <c r="D10" s="67"/>
      <c r="E10" s="61" t="str">
        <f t="shared" si="0"/>
        <v/>
      </c>
    </row>
    <row r="11" spans="2:8" x14ac:dyDescent="0.25">
      <c r="C11" s="67"/>
      <c r="D11" s="67"/>
      <c r="E11" s="61" t="str">
        <f t="shared" si="0"/>
        <v/>
      </c>
      <c r="H11" s="76" t="s">
        <v>127</v>
      </c>
    </row>
    <row r="12" spans="2:8" x14ac:dyDescent="0.25">
      <c r="C12" s="67"/>
      <c r="D12" s="67"/>
      <c r="E12" s="61" t="str">
        <f t="shared" si="0"/>
        <v/>
      </c>
    </row>
    <row r="13" spans="2:8" x14ac:dyDescent="0.25">
      <c r="C13" s="67"/>
      <c r="D13" s="67"/>
      <c r="E13" s="61" t="str">
        <f t="shared" si="0"/>
        <v/>
      </c>
    </row>
    <row r="14" spans="2:8" x14ac:dyDescent="0.25">
      <c r="C14" s="67"/>
      <c r="D14" s="67"/>
      <c r="E14" s="61" t="str">
        <f t="shared" si="0"/>
        <v/>
      </c>
    </row>
    <row r="15" spans="2:8" x14ac:dyDescent="0.25">
      <c r="C15" s="67"/>
      <c r="D15" s="67"/>
      <c r="E15" s="61" t="str">
        <f t="shared" si="0"/>
        <v/>
      </c>
    </row>
    <row r="16" spans="2:8" x14ac:dyDescent="0.25">
      <c r="C16" s="67"/>
      <c r="D16" s="67"/>
      <c r="E16" s="61" t="str">
        <f t="shared" si="0"/>
        <v/>
      </c>
    </row>
    <row r="17" spans="3:5" x14ac:dyDescent="0.25">
      <c r="C17" s="67"/>
      <c r="D17" s="67"/>
      <c r="E17" s="61" t="str">
        <f t="shared" si="0"/>
        <v/>
      </c>
    </row>
    <row r="18" spans="3:5" x14ac:dyDescent="0.25">
      <c r="C18" s="67"/>
      <c r="D18" s="67"/>
      <c r="E18" s="61" t="str">
        <f t="shared" si="0"/>
        <v/>
      </c>
    </row>
    <row r="19" spans="3:5" x14ac:dyDescent="0.25">
      <c r="C19" s="67"/>
      <c r="D19" s="67"/>
      <c r="E19" s="61" t="str">
        <f t="shared" si="0"/>
        <v/>
      </c>
    </row>
    <row r="20" spans="3:5" x14ac:dyDescent="0.25">
      <c r="C20" s="67"/>
      <c r="D20" s="67"/>
      <c r="E20" s="61" t="str">
        <f t="shared" si="0"/>
        <v/>
      </c>
    </row>
    <row r="21" spans="3:5" x14ac:dyDescent="0.25">
      <c r="C21" s="67"/>
      <c r="D21" s="67"/>
      <c r="E21" s="61" t="str">
        <f t="shared" si="0"/>
        <v/>
      </c>
    </row>
    <row r="22" spans="3:5" x14ac:dyDescent="0.25">
      <c r="C22" s="67"/>
      <c r="D22" s="67"/>
      <c r="E22" s="61" t="str">
        <f t="shared" si="0"/>
        <v/>
      </c>
    </row>
    <row r="23" spans="3:5" x14ac:dyDescent="0.25">
      <c r="C23" s="67"/>
      <c r="D23" s="67"/>
      <c r="E23" s="61" t="str">
        <f t="shared" si="0"/>
        <v/>
      </c>
    </row>
    <row r="24" spans="3:5" x14ac:dyDescent="0.25">
      <c r="C24" s="67"/>
      <c r="D24" s="67"/>
      <c r="E24" s="61" t="str">
        <f t="shared" si="0"/>
        <v/>
      </c>
    </row>
    <row r="25" spans="3:5" x14ac:dyDescent="0.25">
      <c r="C25" s="67"/>
      <c r="D25" s="67"/>
      <c r="E25" s="61" t="str">
        <f t="shared" si="0"/>
        <v/>
      </c>
    </row>
    <row r="26" spans="3:5" x14ac:dyDescent="0.25">
      <c r="C26" s="67"/>
      <c r="D26" s="67"/>
      <c r="E26" s="61" t="str">
        <f t="shared" si="0"/>
        <v/>
      </c>
    </row>
    <row r="27" spans="3:5" x14ac:dyDescent="0.25">
      <c r="C27" s="67"/>
      <c r="D27" s="67"/>
      <c r="E27" s="61" t="str">
        <f t="shared" si="0"/>
        <v/>
      </c>
    </row>
    <row r="28" spans="3:5" x14ac:dyDescent="0.25">
      <c r="C28" s="67"/>
      <c r="D28" s="67"/>
      <c r="E28" s="61" t="str">
        <f t="shared" si="0"/>
        <v/>
      </c>
    </row>
    <row r="29" spans="3:5" x14ac:dyDescent="0.25">
      <c r="C29" s="67"/>
      <c r="D29" s="67"/>
      <c r="E29" s="61" t="str">
        <f t="shared" si="0"/>
        <v/>
      </c>
    </row>
    <row r="30" spans="3:5" x14ac:dyDescent="0.25">
      <c r="C30" s="67"/>
      <c r="D30" s="67"/>
      <c r="E30" s="61" t="str">
        <f t="shared" si="0"/>
        <v/>
      </c>
    </row>
    <row r="31" spans="3:5" x14ac:dyDescent="0.25">
      <c r="C31" s="67"/>
      <c r="D31" s="67"/>
      <c r="E31" s="61" t="str">
        <f t="shared" si="0"/>
        <v/>
      </c>
    </row>
    <row r="32" spans="3:5" x14ac:dyDescent="0.25">
      <c r="C32" s="67"/>
      <c r="D32" s="67"/>
      <c r="E32" s="61" t="str">
        <f t="shared" si="0"/>
        <v/>
      </c>
    </row>
    <row r="33" spans="3:5" x14ac:dyDescent="0.25">
      <c r="C33" s="67"/>
      <c r="D33" s="67"/>
      <c r="E33" s="61" t="str">
        <f t="shared" si="0"/>
        <v/>
      </c>
    </row>
    <row r="34" spans="3:5" x14ac:dyDescent="0.25">
      <c r="C34" s="67"/>
      <c r="D34" s="67"/>
      <c r="E34" s="61" t="str">
        <f t="shared" si="0"/>
        <v/>
      </c>
    </row>
    <row r="35" spans="3:5" x14ac:dyDescent="0.25">
      <c r="C35" s="67"/>
      <c r="D35" s="67"/>
      <c r="E35" s="61" t="str">
        <f t="shared" si="0"/>
        <v/>
      </c>
    </row>
    <row r="36" spans="3:5" x14ac:dyDescent="0.25">
      <c r="C36" s="67"/>
      <c r="D36" s="67"/>
      <c r="E36" s="61" t="str">
        <f t="shared" si="0"/>
        <v/>
      </c>
    </row>
    <row r="37" spans="3:5" x14ac:dyDescent="0.25">
      <c r="C37" s="67"/>
      <c r="D37" s="67"/>
      <c r="E37" s="61" t="str">
        <f t="shared" si="0"/>
        <v/>
      </c>
    </row>
    <row r="38" spans="3:5" x14ac:dyDescent="0.25">
      <c r="C38" s="67"/>
      <c r="D38" s="67"/>
      <c r="E38" s="61" t="str">
        <f t="shared" si="0"/>
        <v/>
      </c>
    </row>
    <row r="39" spans="3:5" x14ac:dyDescent="0.25">
      <c r="C39" s="67"/>
      <c r="D39" s="67"/>
      <c r="E39" s="61" t="str">
        <f t="shared" si="0"/>
        <v/>
      </c>
    </row>
    <row r="40" spans="3:5" x14ac:dyDescent="0.25">
      <c r="C40" s="67"/>
      <c r="D40" s="67"/>
      <c r="E40" s="61" t="str">
        <f t="shared" si="0"/>
        <v/>
      </c>
    </row>
    <row r="41" spans="3:5" x14ac:dyDescent="0.25">
      <c r="C41" s="67"/>
      <c r="D41" s="67"/>
      <c r="E41" s="61" t="str">
        <f t="shared" si="0"/>
        <v/>
      </c>
    </row>
    <row r="42" spans="3:5" x14ac:dyDescent="0.25">
      <c r="C42" s="67"/>
      <c r="D42" s="67"/>
      <c r="E42" s="61" t="str">
        <f t="shared" si="0"/>
        <v/>
      </c>
    </row>
    <row r="43" spans="3:5" x14ac:dyDescent="0.25">
      <c r="C43" s="67"/>
      <c r="D43" s="67"/>
      <c r="E43" s="61" t="str">
        <f t="shared" si="0"/>
        <v/>
      </c>
    </row>
    <row r="44" spans="3:5" x14ac:dyDescent="0.25">
      <c r="C44" s="67"/>
      <c r="D44" s="67"/>
      <c r="E44" s="61" t="str">
        <f t="shared" si="0"/>
        <v/>
      </c>
    </row>
    <row r="45" spans="3:5" x14ac:dyDescent="0.25">
      <c r="C45" s="67"/>
      <c r="D45" s="67"/>
      <c r="E45" s="61" t="str">
        <f t="shared" si="0"/>
        <v/>
      </c>
    </row>
    <row r="46" spans="3:5" x14ac:dyDescent="0.25">
      <c r="C46" s="67"/>
      <c r="D46" s="67"/>
      <c r="E46" s="61" t="str">
        <f t="shared" si="0"/>
        <v/>
      </c>
    </row>
    <row r="47" spans="3:5" x14ac:dyDescent="0.25">
      <c r="C47" s="67"/>
      <c r="D47" s="67"/>
      <c r="E47" s="61" t="str">
        <f t="shared" si="0"/>
        <v/>
      </c>
    </row>
    <row r="48" spans="3:5" x14ac:dyDescent="0.25">
      <c r="C48" s="67"/>
      <c r="D48" s="67"/>
      <c r="E48" s="61" t="str">
        <f t="shared" si="0"/>
        <v/>
      </c>
    </row>
    <row r="49" spans="3:5" x14ac:dyDescent="0.25">
      <c r="C49" s="67"/>
      <c r="D49" s="67"/>
      <c r="E49" s="61" t="str">
        <f t="shared" si="0"/>
        <v/>
      </c>
    </row>
    <row r="50" spans="3:5" x14ac:dyDescent="0.25">
      <c r="C50" s="67"/>
      <c r="D50" s="67"/>
      <c r="E50" s="61" t="str">
        <f t="shared" si="0"/>
        <v/>
      </c>
    </row>
    <row r="51" spans="3:5" x14ac:dyDescent="0.25">
      <c r="C51" s="67"/>
      <c r="D51" s="67"/>
      <c r="E51" s="61" t="str">
        <f t="shared" si="0"/>
        <v/>
      </c>
    </row>
    <row r="52" spans="3:5" x14ac:dyDescent="0.25">
      <c r="C52" s="67"/>
      <c r="D52" s="67"/>
      <c r="E52" s="61" t="str">
        <f t="shared" si="0"/>
        <v/>
      </c>
    </row>
    <row r="53" spans="3:5" x14ac:dyDescent="0.25">
      <c r="C53" s="67"/>
      <c r="D53" s="67"/>
      <c r="E53" s="61" t="str">
        <f t="shared" si="0"/>
        <v/>
      </c>
    </row>
    <row r="54" spans="3:5" x14ac:dyDescent="0.25">
      <c r="C54" s="67"/>
      <c r="D54" s="67"/>
      <c r="E54" s="61" t="str">
        <f t="shared" si="0"/>
        <v/>
      </c>
    </row>
    <row r="55" spans="3:5" x14ac:dyDescent="0.25">
      <c r="C55" s="67"/>
      <c r="D55" s="67"/>
      <c r="E55" s="61" t="str">
        <f t="shared" si="0"/>
        <v/>
      </c>
    </row>
    <row r="56" spans="3:5" x14ac:dyDescent="0.25">
      <c r="C56" s="67"/>
      <c r="D56" s="67"/>
      <c r="E56" s="61" t="str">
        <f t="shared" si="0"/>
        <v/>
      </c>
    </row>
    <row r="57" spans="3:5" x14ac:dyDescent="0.25">
      <c r="C57" s="67"/>
      <c r="D57" s="67"/>
      <c r="E57" s="61" t="str">
        <f t="shared" si="0"/>
        <v/>
      </c>
    </row>
    <row r="58" spans="3:5" x14ac:dyDescent="0.25">
      <c r="C58" s="67"/>
      <c r="D58" s="67"/>
      <c r="E58" s="61" t="str">
        <f t="shared" si="0"/>
        <v/>
      </c>
    </row>
    <row r="59" spans="3:5" x14ac:dyDescent="0.25">
      <c r="C59" s="67"/>
      <c r="D59" s="67"/>
      <c r="E59" s="61" t="str">
        <f t="shared" si="0"/>
        <v/>
      </c>
    </row>
    <row r="60" spans="3:5" x14ac:dyDescent="0.25">
      <c r="C60" s="67"/>
      <c r="D60" s="67"/>
      <c r="E60" s="61" t="str">
        <f t="shared" si="0"/>
        <v/>
      </c>
    </row>
    <row r="61" spans="3:5" x14ac:dyDescent="0.25">
      <c r="C61" s="67"/>
      <c r="D61" s="67"/>
      <c r="E61" s="61" t="str">
        <f t="shared" si="0"/>
        <v/>
      </c>
    </row>
    <row r="62" spans="3:5" x14ac:dyDescent="0.25">
      <c r="C62" s="67"/>
      <c r="D62" s="67"/>
      <c r="E62" s="61" t="str">
        <f t="shared" si="0"/>
        <v/>
      </c>
    </row>
    <row r="63" spans="3:5" x14ac:dyDescent="0.25">
      <c r="C63" s="67"/>
      <c r="D63" s="67"/>
      <c r="E63" s="61" t="str">
        <f t="shared" si="0"/>
        <v/>
      </c>
    </row>
    <row r="64" spans="3:5" x14ac:dyDescent="0.25">
      <c r="C64" s="67"/>
      <c r="D64" s="67"/>
      <c r="E64" s="61" t="str">
        <f t="shared" si="0"/>
        <v/>
      </c>
    </row>
    <row r="65" spans="3:5" x14ac:dyDescent="0.25">
      <c r="C65" s="67"/>
      <c r="D65" s="67"/>
      <c r="E65" s="61" t="str">
        <f t="shared" si="0"/>
        <v/>
      </c>
    </row>
    <row r="66" spans="3:5" x14ac:dyDescent="0.25">
      <c r="C66" s="67"/>
      <c r="D66" s="67"/>
      <c r="E66" s="61" t="str">
        <f t="shared" si="0"/>
        <v/>
      </c>
    </row>
    <row r="67" spans="3:5" x14ac:dyDescent="0.25">
      <c r="C67" s="67"/>
      <c r="D67" s="67"/>
      <c r="E67" s="61" t="str">
        <f t="shared" si="0"/>
        <v/>
      </c>
    </row>
    <row r="68" spans="3:5" x14ac:dyDescent="0.25">
      <c r="C68" s="67"/>
      <c r="D68" s="67"/>
      <c r="E68" s="61" t="str">
        <f t="shared" si="0"/>
        <v/>
      </c>
    </row>
    <row r="69" spans="3:5" x14ac:dyDescent="0.25">
      <c r="C69" s="67"/>
      <c r="D69" s="67"/>
      <c r="E69" s="61" t="str">
        <f t="shared" si="0"/>
        <v/>
      </c>
    </row>
    <row r="70" spans="3:5" x14ac:dyDescent="0.25">
      <c r="C70" s="67"/>
      <c r="D70" s="67"/>
      <c r="E70" s="61" t="str">
        <f t="shared" ref="E70:E133" si="1">IF(C70="","",IF(C70&lt;12,12,C70))</f>
        <v/>
      </c>
    </row>
    <row r="71" spans="3:5" x14ac:dyDescent="0.25">
      <c r="C71" s="67"/>
      <c r="D71" s="67"/>
      <c r="E71" s="61" t="str">
        <f t="shared" si="1"/>
        <v/>
      </c>
    </row>
    <row r="72" spans="3:5" x14ac:dyDescent="0.25">
      <c r="C72" s="67"/>
      <c r="D72" s="67"/>
      <c r="E72" s="61" t="str">
        <f t="shared" si="1"/>
        <v/>
      </c>
    </row>
    <row r="73" spans="3:5" x14ac:dyDescent="0.25">
      <c r="C73" s="67"/>
      <c r="D73" s="67"/>
      <c r="E73" s="61" t="str">
        <f t="shared" si="1"/>
        <v/>
      </c>
    </row>
    <row r="74" spans="3:5" x14ac:dyDescent="0.25">
      <c r="C74" s="67"/>
      <c r="D74" s="67"/>
      <c r="E74" s="61" t="str">
        <f t="shared" si="1"/>
        <v/>
      </c>
    </row>
    <row r="75" spans="3:5" x14ac:dyDescent="0.25">
      <c r="C75" s="67"/>
      <c r="D75" s="67"/>
      <c r="E75" s="61" t="str">
        <f t="shared" si="1"/>
        <v/>
      </c>
    </row>
    <row r="76" spans="3:5" x14ac:dyDescent="0.25">
      <c r="C76" s="67"/>
      <c r="D76" s="67"/>
      <c r="E76" s="61" t="str">
        <f t="shared" si="1"/>
        <v/>
      </c>
    </row>
    <row r="77" spans="3:5" x14ac:dyDescent="0.25">
      <c r="C77" s="67"/>
      <c r="D77" s="67"/>
      <c r="E77" s="61" t="str">
        <f t="shared" si="1"/>
        <v/>
      </c>
    </row>
    <row r="78" spans="3:5" x14ac:dyDescent="0.25">
      <c r="C78" s="67"/>
      <c r="D78" s="67"/>
      <c r="E78" s="61" t="str">
        <f t="shared" si="1"/>
        <v/>
      </c>
    </row>
    <row r="79" spans="3:5" x14ac:dyDescent="0.25">
      <c r="C79" s="67"/>
      <c r="D79" s="67"/>
      <c r="E79" s="61" t="str">
        <f t="shared" si="1"/>
        <v/>
      </c>
    </row>
    <row r="80" spans="3:5" x14ac:dyDescent="0.25">
      <c r="C80" s="67"/>
      <c r="D80" s="67"/>
      <c r="E80" s="61" t="str">
        <f t="shared" si="1"/>
        <v/>
      </c>
    </row>
    <row r="81" spans="3:5" x14ac:dyDescent="0.25">
      <c r="C81" s="67"/>
      <c r="D81" s="67"/>
      <c r="E81" s="61" t="str">
        <f t="shared" si="1"/>
        <v/>
      </c>
    </row>
    <row r="82" spans="3:5" x14ac:dyDescent="0.25">
      <c r="C82" s="67"/>
      <c r="D82" s="67"/>
      <c r="E82" s="61" t="str">
        <f t="shared" si="1"/>
        <v/>
      </c>
    </row>
    <row r="83" spans="3:5" x14ac:dyDescent="0.25">
      <c r="C83" s="67"/>
      <c r="D83" s="67"/>
      <c r="E83" s="61" t="str">
        <f t="shared" si="1"/>
        <v/>
      </c>
    </row>
    <row r="84" spans="3:5" x14ac:dyDescent="0.25">
      <c r="C84" s="67"/>
      <c r="D84" s="67"/>
      <c r="E84" s="61" t="str">
        <f t="shared" si="1"/>
        <v/>
      </c>
    </row>
    <row r="85" spans="3:5" x14ac:dyDescent="0.25">
      <c r="C85" s="67"/>
      <c r="D85" s="67"/>
      <c r="E85" s="61" t="str">
        <f t="shared" si="1"/>
        <v/>
      </c>
    </row>
    <row r="86" spans="3:5" x14ac:dyDescent="0.25">
      <c r="C86" s="67"/>
      <c r="D86" s="67"/>
      <c r="E86" s="61" t="str">
        <f t="shared" si="1"/>
        <v/>
      </c>
    </row>
    <row r="87" spans="3:5" x14ac:dyDescent="0.25">
      <c r="C87" s="67"/>
      <c r="D87" s="67"/>
      <c r="E87" s="61" t="str">
        <f t="shared" si="1"/>
        <v/>
      </c>
    </row>
    <row r="88" spans="3:5" x14ac:dyDescent="0.25">
      <c r="C88" s="67"/>
      <c r="D88" s="67"/>
      <c r="E88" s="61" t="str">
        <f t="shared" si="1"/>
        <v/>
      </c>
    </row>
    <row r="89" spans="3:5" x14ac:dyDescent="0.25">
      <c r="C89" s="67"/>
      <c r="D89" s="67"/>
      <c r="E89" s="61" t="str">
        <f t="shared" si="1"/>
        <v/>
      </c>
    </row>
    <row r="90" spans="3:5" x14ac:dyDescent="0.25">
      <c r="C90" s="67"/>
      <c r="D90" s="67"/>
      <c r="E90" s="61" t="str">
        <f t="shared" si="1"/>
        <v/>
      </c>
    </row>
    <row r="91" spans="3:5" x14ac:dyDescent="0.25">
      <c r="C91" s="67"/>
      <c r="D91" s="67"/>
      <c r="E91" s="61" t="str">
        <f t="shared" si="1"/>
        <v/>
      </c>
    </row>
    <row r="92" spans="3:5" x14ac:dyDescent="0.25">
      <c r="C92" s="67"/>
      <c r="D92" s="67"/>
      <c r="E92" s="61" t="str">
        <f t="shared" si="1"/>
        <v/>
      </c>
    </row>
    <row r="93" spans="3:5" x14ac:dyDescent="0.25">
      <c r="C93" s="67"/>
      <c r="D93" s="67"/>
      <c r="E93" s="61" t="str">
        <f t="shared" si="1"/>
        <v/>
      </c>
    </row>
    <row r="94" spans="3:5" x14ac:dyDescent="0.25">
      <c r="C94" s="67"/>
      <c r="D94" s="67"/>
      <c r="E94" s="61" t="str">
        <f t="shared" si="1"/>
        <v/>
      </c>
    </row>
    <row r="95" spans="3:5" x14ac:dyDescent="0.25">
      <c r="C95" s="67"/>
      <c r="D95" s="67"/>
      <c r="E95" s="61" t="str">
        <f t="shared" si="1"/>
        <v/>
      </c>
    </row>
    <row r="96" spans="3:5" x14ac:dyDescent="0.25">
      <c r="C96" s="67"/>
      <c r="D96" s="67"/>
      <c r="E96" s="61" t="str">
        <f t="shared" si="1"/>
        <v/>
      </c>
    </row>
    <row r="97" spans="3:5" x14ac:dyDescent="0.25">
      <c r="C97" s="67"/>
      <c r="D97" s="67"/>
      <c r="E97" s="61" t="str">
        <f t="shared" si="1"/>
        <v/>
      </c>
    </row>
    <row r="98" spans="3:5" x14ac:dyDescent="0.25">
      <c r="C98" s="67"/>
      <c r="D98" s="67"/>
      <c r="E98" s="61" t="str">
        <f t="shared" si="1"/>
        <v/>
      </c>
    </row>
    <row r="99" spans="3:5" x14ac:dyDescent="0.25">
      <c r="C99" s="67"/>
      <c r="D99" s="67"/>
      <c r="E99" s="61" t="str">
        <f t="shared" si="1"/>
        <v/>
      </c>
    </row>
    <row r="100" spans="3:5" x14ac:dyDescent="0.25">
      <c r="C100" s="67"/>
      <c r="D100" s="67"/>
      <c r="E100" s="61" t="str">
        <f t="shared" si="1"/>
        <v/>
      </c>
    </row>
    <row r="101" spans="3:5" x14ac:dyDescent="0.25">
      <c r="C101" s="67"/>
      <c r="D101" s="67"/>
      <c r="E101" s="61" t="str">
        <f t="shared" si="1"/>
        <v/>
      </c>
    </row>
    <row r="102" spans="3:5" x14ac:dyDescent="0.25">
      <c r="C102" s="67"/>
      <c r="D102" s="67"/>
      <c r="E102" s="61" t="str">
        <f t="shared" si="1"/>
        <v/>
      </c>
    </row>
    <row r="103" spans="3:5" x14ac:dyDescent="0.25">
      <c r="C103" s="67"/>
      <c r="D103" s="67"/>
      <c r="E103" s="61" t="str">
        <f t="shared" si="1"/>
        <v/>
      </c>
    </row>
    <row r="104" spans="3:5" x14ac:dyDescent="0.25">
      <c r="C104" s="67"/>
      <c r="D104" s="67"/>
      <c r="E104" s="61" t="str">
        <f t="shared" si="1"/>
        <v/>
      </c>
    </row>
    <row r="105" spans="3:5" x14ac:dyDescent="0.25">
      <c r="C105" s="67"/>
      <c r="D105" s="67"/>
      <c r="E105" s="61" t="str">
        <f t="shared" si="1"/>
        <v/>
      </c>
    </row>
    <row r="106" spans="3:5" x14ac:dyDescent="0.25">
      <c r="C106" s="67"/>
      <c r="D106" s="67"/>
      <c r="E106" s="61" t="str">
        <f t="shared" si="1"/>
        <v/>
      </c>
    </row>
    <row r="107" spans="3:5" x14ac:dyDescent="0.25">
      <c r="C107" s="67"/>
      <c r="D107" s="67"/>
      <c r="E107" s="61" t="str">
        <f t="shared" si="1"/>
        <v/>
      </c>
    </row>
    <row r="108" spans="3:5" x14ac:dyDescent="0.25">
      <c r="C108" s="67"/>
      <c r="D108" s="67"/>
      <c r="E108" s="61" t="str">
        <f t="shared" si="1"/>
        <v/>
      </c>
    </row>
    <row r="109" spans="3:5" x14ac:dyDescent="0.25">
      <c r="C109" s="67"/>
      <c r="D109" s="67"/>
      <c r="E109" s="61" t="str">
        <f t="shared" si="1"/>
        <v/>
      </c>
    </row>
    <row r="110" spans="3:5" x14ac:dyDescent="0.25">
      <c r="C110" s="67"/>
      <c r="D110" s="67"/>
      <c r="E110" s="61" t="str">
        <f t="shared" si="1"/>
        <v/>
      </c>
    </row>
    <row r="111" spans="3:5" x14ac:dyDescent="0.25">
      <c r="C111" s="67"/>
      <c r="D111" s="67"/>
      <c r="E111" s="61" t="str">
        <f t="shared" si="1"/>
        <v/>
      </c>
    </row>
    <row r="112" spans="3:5" x14ac:dyDescent="0.25">
      <c r="C112" s="67"/>
      <c r="D112" s="67"/>
      <c r="E112" s="61" t="str">
        <f t="shared" si="1"/>
        <v/>
      </c>
    </row>
    <row r="113" spans="3:5" x14ac:dyDescent="0.25">
      <c r="C113" s="67"/>
      <c r="D113" s="67"/>
      <c r="E113" s="61" t="str">
        <f t="shared" si="1"/>
        <v/>
      </c>
    </row>
    <row r="114" spans="3:5" x14ac:dyDescent="0.25">
      <c r="C114" s="67"/>
      <c r="D114" s="67"/>
      <c r="E114" s="61" t="str">
        <f t="shared" si="1"/>
        <v/>
      </c>
    </row>
    <row r="115" spans="3:5" x14ac:dyDescent="0.25">
      <c r="C115" s="67"/>
      <c r="D115" s="67"/>
      <c r="E115" s="61" t="str">
        <f t="shared" si="1"/>
        <v/>
      </c>
    </row>
    <row r="116" spans="3:5" x14ac:dyDescent="0.25">
      <c r="C116" s="67"/>
      <c r="D116" s="67"/>
      <c r="E116" s="61" t="str">
        <f t="shared" si="1"/>
        <v/>
      </c>
    </row>
    <row r="117" spans="3:5" x14ac:dyDescent="0.25">
      <c r="C117" s="67"/>
      <c r="D117" s="67"/>
      <c r="E117" s="61" t="str">
        <f t="shared" si="1"/>
        <v/>
      </c>
    </row>
    <row r="118" spans="3:5" x14ac:dyDescent="0.25">
      <c r="C118" s="67"/>
      <c r="D118" s="67"/>
      <c r="E118" s="61" t="str">
        <f t="shared" si="1"/>
        <v/>
      </c>
    </row>
    <row r="119" spans="3:5" x14ac:dyDescent="0.25">
      <c r="C119" s="67"/>
      <c r="D119" s="67"/>
      <c r="E119" s="61" t="str">
        <f t="shared" si="1"/>
        <v/>
      </c>
    </row>
    <row r="120" spans="3:5" x14ac:dyDescent="0.25">
      <c r="C120" s="67"/>
      <c r="D120" s="67"/>
      <c r="E120" s="61" t="str">
        <f t="shared" si="1"/>
        <v/>
      </c>
    </row>
    <row r="121" spans="3:5" x14ac:dyDescent="0.25">
      <c r="C121" s="67"/>
      <c r="D121" s="67"/>
      <c r="E121" s="61" t="str">
        <f t="shared" si="1"/>
        <v/>
      </c>
    </row>
    <row r="122" spans="3:5" x14ac:dyDescent="0.25">
      <c r="C122" s="67"/>
      <c r="D122" s="67"/>
      <c r="E122" s="61" t="str">
        <f t="shared" si="1"/>
        <v/>
      </c>
    </row>
    <row r="123" spans="3:5" x14ac:dyDescent="0.25">
      <c r="C123" s="67"/>
      <c r="D123" s="67"/>
      <c r="E123" s="61" t="str">
        <f t="shared" si="1"/>
        <v/>
      </c>
    </row>
    <row r="124" spans="3:5" x14ac:dyDescent="0.25">
      <c r="C124" s="67"/>
      <c r="D124" s="67"/>
      <c r="E124" s="61" t="str">
        <f t="shared" si="1"/>
        <v/>
      </c>
    </row>
    <row r="125" spans="3:5" x14ac:dyDescent="0.25">
      <c r="C125" s="67"/>
      <c r="D125" s="67"/>
      <c r="E125" s="61" t="str">
        <f t="shared" si="1"/>
        <v/>
      </c>
    </row>
    <row r="126" spans="3:5" x14ac:dyDescent="0.25">
      <c r="C126" s="67"/>
      <c r="D126" s="67"/>
      <c r="E126" s="61" t="str">
        <f t="shared" si="1"/>
        <v/>
      </c>
    </row>
    <row r="127" spans="3:5" x14ac:dyDescent="0.25">
      <c r="C127" s="67"/>
      <c r="D127" s="67"/>
      <c r="E127" s="61" t="str">
        <f t="shared" si="1"/>
        <v/>
      </c>
    </row>
    <row r="128" spans="3:5" x14ac:dyDescent="0.25">
      <c r="C128" s="67"/>
      <c r="D128" s="67"/>
      <c r="E128" s="61" t="str">
        <f t="shared" si="1"/>
        <v/>
      </c>
    </row>
    <row r="129" spans="3:5" x14ac:dyDescent="0.25">
      <c r="C129" s="67"/>
      <c r="D129" s="67"/>
      <c r="E129" s="61" t="str">
        <f t="shared" si="1"/>
        <v/>
      </c>
    </row>
    <row r="130" spans="3:5" x14ac:dyDescent="0.25">
      <c r="C130" s="67"/>
      <c r="D130" s="67"/>
      <c r="E130" s="61" t="str">
        <f t="shared" si="1"/>
        <v/>
      </c>
    </row>
    <row r="131" spans="3:5" x14ac:dyDescent="0.25">
      <c r="C131" s="67"/>
      <c r="D131" s="67"/>
      <c r="E131" s="61" t="str">
        <f t="shared" si="1"/>
        <v/>
      </c>
    </row>
    <row r="132" spans="3:5" x14ac:dyDescent="0.25">
      <c r="C132" s="67"/>
      <c r="D132" s="67"/>
      <c r="E132" s="61" t="str">
        <f t="shared" si="1"/>
        <v/>
      </c>
    </row>
    <row r="133" spans="3:5" x14ac:dyDescent="0.25">
      <c r="C133" s="67"/>
      <c r="D133" s="67"/>
      <c r="E133" s="61" t="str">
        <f t="shared" si="1"/>
        <v/>
      </c>
    </row>
    <row r="134" spans="3:5" x14ac:dyDescent="0.25">
      <c r="C134" s="67"/>
      <c r="D134" s="67"/>
      <c r="E134" s="61" t="str">
        <f t="shared" ref="E134:E197" si="2">IF(C134="","",IF(C134&lt;12,12,C134))</f>
        <v/>
      </c>
    </row>
    <row r="135" spans="3:5" x14ac:dyDescent="0.25">
      <c r="C135" s="67"/>
      <c r="D135" s="67"/>
      <c r="E135" s="61" t="str">
        <f t="shared" si="2"/>
        <v/>
      </c>
    </row>
    <row r="136" spans="3:5" x14ac:dyDescent="0.25">
      <c r="C136" s="67"/>
      <c r="D136" s="67"/>
      <c r="E136" s="61" t="str">
        <f t="shared" si="2"/>
        <v/>
      </c>
    </row>
    <row r="137" spans="3:5" x14ac:dyDescent="0.25">
      <c r="C137" s="67"/>
      <c r="D137" s="67"/>
      <c r="E137" s="61" t="str">
        <f t="shared" si="2"/>
        <v/>
      </c>
    </row>
    <row r="138" spans="3:5" x14ac:dyDescent="0.25">
      <c r="C138" s="67"/>
      <c r="D138" s="67"/>
      <c r="E138" s="61" t="str">
        <f t="shared" si="2"/>
        <v/>
      </c>
    </row>
    <row r="139" spans="3:5" x14ac:dyDescent="0.25">
      <c r="C139" s="67"/>
      <c r="D139" s="67"/>
      <c r="E139" s="61" t="str">
        <f t="shared" si="2"/>
        <v/>
      </c>
    </row>
    <row r="140" spans="3:5" x14ac:dyDescent="0.25">
      <c r="C140" s="67"/>
      <c r="D140" s="67"/>
      <c r="E140" s="61" t="str">
        <f t="shared" si="2"/>
        <v/>
      </c>
    </row>
    <row r="141" spans="3:5" x14ac:dyDescent="0.25">
      <c r="C141" s="67"/>
      <c r="D141" s="67"/>
      <c r="E141" s="61" t="str">
        <f t="shared" si="2"/>
        <v/>
      </c>
    </row>
    <row r="142" spans="3:5" x14ac:dyDescent="0.25">
      <c r="C142" s="67"/>
      <c r="D142" s="67"/>
      <c r="E142" s="61" t="str">
        <f t="shared" si="2"/>
        <v/>
      </c>
    </row>
    <row r="143" spans="3:5" x14ac:dyDescent="0.25">
      <c r="C143" s="67"/>
      <c r="D143" s="67"/>
      <c r="E143" s="61" t="str">
        <f t="shared" si="2"/>
        <v/>
      </c>
    </row>
    <row r="144" spans="3:5" x14ac:dyDescent="0.25">
      <c r="C144" s="67"/>
      <c r="D144" s="67"/>
      <c r="E144" s="61" t="str">
        <f t="shared" si="2"/>
        <v/>
      </c>
    </row>
    <row r="145" spans="3:5" x14ac:dyDescent="0.25">
      <c r="C145" s="67"/>
      <c r="D145" s="67"/>
      <c r="E145" s="61" t="str">
        <f t="shared" si="2"/>
        <v/>
      </c>
    </row>
    <row r="146" spans="3:5" x14ac:dyDescent="0.25">
      <c r="C146" s="67"/>
      <c r="D146" s="67"/>
      <c r="E146" s="61" t="str">
        <f t="shared" si="2"/>
        <v/>
      </c>
    </row>
    <row r="147" spans="3:5" x14ac:dyDescent="0.25">
      <c r="C147" s="67"/>
      <c r="D147" s="67"/>
      <c r="E147" s="61" t="str">
        <f t="shared" si="2"/>
        <v/>
      </c>
    </row>
    <row r="148" spans="3:5" x14ac:dyDescent="0.25">
      <c r="C148" s="67"/>
      <c r="D148" s="67"/>
      <c r="E148" s="61" t="str">
        <f t="shared" si="2"/>
        <v/>
      </c>
    </row>
    <row r="149" spans="3:5" x14ac:dyDescent="0.25">
      <c r="C149" s="67"/>
      <c r="D149" s="67"/>
      <c r="E149" s="61" t="str">
        <f t="shared" si="2"/>
        <v/>
      </c>
    </row>
    <row r="150" spans="3:5" x14ac:dyDescent="0.25">
      <c r="C150" s="67"/>
      <c r="D150" s="67"/>
      <c r="E150" s="61" t="str">
        <f t="shared" si="2"/>
        <v/>
      </c>
    </row>
    <row r="151" spans="3:5" x14ac:dyDescent="0.25">
      <c r="C151" s="67"/>
      <c r="D151" s="67"/>
      <c r="E151" s="61" t="str">
        <f t="shared" si="2"/>
        <v/>
      </c>
    </row>
    <row r="152" spans="3:5" x14ac:dyDescent="0.25">
      <c r="C152" s="67"/>
      <c r="D152" s="67"/>
      <c r="E152" s="61" t="str">
        <f t="shared" si="2"/>
        <v/>
      </c>
    </row>
    <row r="153" spans="3:5" x14ac:dyDescent="0.25">
      <c r="C153" s="67"/>
      <c r="D153" s="67"/>
      <c r="E153" s="61" t="str">
        <f t="shared" si="2"/>
        <v/>
      </c>
    </row>
    <row r="154" spans="3:5" x14ac:dyDescent="0.25">
      <c r="C154" s="67"/>
      <c r="D154" s="67"/>
      <c r="E154" s="61" t="str">
        <f t="shared" si="2"/>
        <v/>
      </c>
    </row>
    <row r="155" spans="3:5" x14ac:dyDescent="0.25">
      <c r="C155" s="67"/>
      <c r="D155" s="67"/>
      <c r="E155" s="61" t="str">
        <f t="shared" si="2"/>
        <v/>
      </c>
    </row>
    <row r="156" spans="3:5" x14ac:dyDescent="0.25">
      <c r="C156" s="67"/>
      <c r="D156" s="67"/>
      <c r="E156" s="61" t="str">
        <f t="shared" si="2"/>
        <v/>
      </c>
    </row>
    <row r="157" spans="3:5" x14ac:dyDescent="0.25">
      <c r="C157" s="67"/>
      <c r="D157" s="67"/>
      <c r="E157" s="61" t="str">
        <f t="shared" si="2"/>
        <v/>
      </c>
    </row>
    <row r="158" spans="3:5" x14ac:dyDescent="0.25">
      <c r="C158" s="67"/>
      <c r="D158" s="67"/>
      <c r="E158" s="61" t="str">
        <f t="shared" si="2"/>
        <v/>
      </c>
    </row>
    <row r="159" spans="3:5" x14ac:dyDescent="0.25">
      <c r="C159" s="67"/>
      <c r="D159" s="67"/>
      <c r="E159" s="61" t="str">
        <f t="shared" si="2"/>
        <v/>
      </c>
    </row>
    <row r="160" spans="3:5" x14ac:dyDescent="0.25">
      <c r="C160" s="67"/>
      <c r="D160" s="67"/>
      <c r="E160" s="61" t="str">
        <f t="shared" si="2"/>
        <v/>
      </c>
    </row>
    <row r="161" spans="3:5" x14ac:dyDescent="0.25">
      <c r="C161" s="67"/>
      <c r="D161" s="67"/>
      <c r="E161" s="61" t="str">
        <f t="shared" si="2"/>
        <v/>
      </c>
    </row>
    <row r="162" spans="3:5" x14ac:dyDescent="0.25">
      <c r="C162" s="67"/>
      <c r="D162" s="67"/>
      <c r="E162" s="61" t="str">
        <f t="shared" si="2"/>
        <v/>
      </c>
    </row>
    <row r="163" spans="3:5" x14ac:dyDescent="0.25">
      <c r="C163" s="67"/>
      <c r="D163" s="67"/>
      <c r="E163" s="61" t="str">
        <f t="shared" si="2"/>
        <v/>
      </c>
    </row>
    <row r="164" spans="3:5" x14ac:dyDescent="0.25">
      <c r="C164" s="67"/>
      <c r="D164" s="67"/>
      <c r="E164" s="61" t="str">
        <f t="shared" si="2"/>
        <v/>
      </c>
    </row>
    <row r="165" spans="3:5" x14ac:dyDescent="0.25">
      <c r="C165" s="67"/>
      <c r="D165" s="67"/>
      <c r="E165" s="61" t="str">
        <f t="shared" si="2"/>
        <v/>
      </c>
    </row>
    <row r="166" spans="3:5" x14ac:dyDescent="0.25">
      <c r="C166" s="67"/>
      <c r="D166" s="67"/>
      <c r="E166" s="61" t="str">
        <f t="shared" si="2"/>
        <v/>
      </c>
    </row>
    <row r="167" spans="3:5" x14ac:dyDescent="0.25">
      <c r="C167" s="67"/>
      <c r="D167" s="67"/>
      <c r="E167" s="61" t="str">
        <f t="shared" si="2"/>
        <v/>
      </c>
    </row>
    <row r="168" spans="3:5" x14ac:dyDescent="0.25">
      <c r="C168" s="67"/>
      <c r="D168" s="67"/>
      <c r="E168" s="61" t="str">
        <f t="shared" si="2"/>
        <v/>
      </c>
    </row>
    <row r="169" spans="3:5" x14ac:dyDescent="0.25">
      <c r="C169" s="67"/>
      <c r="D169" s="67"/>
      <c r="E169" s="61" t="str">
        <f t="shared" si="2"/>
        <v/>
      </c>
    </row>
    <row r="170" spans="3:5" x14ac:dyDescent="0.25">
      <c r="C170" s="67"/>
      <c r="D170" s="67"/>
      <c r="E170" s="61" t="str">
        <f t="shared" si="2"/>
        <v/>
      </c>
    </row>
    <row r="171" spans="3:5" x14ac:dyDescent="0.25">
      <c r="C171" s="67"/>
      <c r="D171" s="67"/>
      <c r="E171" s="61" t="str">
        <f t="shared" si="2"/>
        <v/>
      </c>
    </row>
    <row r="172" spans="3:5" x14ac:dyDescent="0.25">
      <c r="C172" s="67"/>
      <c r="D172" s="67"/>
      <c r="E172" s="61" t="str">
        <f t="shared" si="2"/>
        <v/>
      </c>
    </row>
    <row r="173" spans="3:5" x14ac:dyDescent="0.25">
      <c r="C173" s="67"/>
      <c r="D173" s="67"/>
      <c r="E173" s="61" t="str">
        <f t="shared" si="2"/>
        <v/>
      </c>
    </row>
    <row r="174" spans="3:5" x14ac:dyDescent="0.25">
      <c r="C174" s="67"/>
      <c r="D174" s="67"/>
      <c r="E174" s="61" t="str">
        <f t="shared" si="2"/>
        <v/>
      </c>
    </row>
    <row r="175" spans="3:5" x14ac:dyDescent="0.25">
      <c r="C175" s="67"/>
      <c r="D175" s="67"/>
      <c r="E175" s="61" t="str">
        <f t="shared" si="2"/>
        <v/>
      </c>
    </row>
    <row r="176" spans="3:5" x14ac:dyDescent="0.25">
      <c r="C176" s="67"/>
      <c r="D176" s="67"/>
      <c r="E176" s="61" t="str">
        <f t="shared" si="2"/>
        <v/>
      </c>
    </row>
    <row r="177" spans="3:5" x14ac:dyDescent="0.25">
      <c r="C177" s="67"/>
      <c r="D177" s="67"/>
      <c r="E177" s="61" t="str">
        <f t="shared" si="2"/>
        <v/>
      </c>
    </row>
    <row r="178" spans="3:5" x14ac:dyDescent="0.25">
      <c r="C178" s="67"/>
      <c r="D178" s="67"/>
      <c r="E178" s="61" t="str">
        <f t="shared" si="2"/>
        <v/>
      </c>
    </row>
    <row r="179" spans="3:5" x14ac:dyDescent="0.25">
      <c r="C179" s="67"/>
      <c r="D179" s="67"/>
      <c r="E179" s="61" t="str">
        <f t="shared" si="2"/>
        <v/>
      </c>
    </row>
    <row r="180" spans="3:5" x14ac:dyDescent="0.25">
      <c r="C180" s="67"/>
      <c r="D180" s="67"/>
      <c r="E180" s="61" t="str">
        <f t="shared" si="2"/>
        <v/>
      </c>
    </row>
    <row r="181" spans="3:5" x14ac:dyDescent="0.25">
      <c r="C181" s="67"/>
      <c r="D181" s="67"/>
      <c r="E181" s="61" t="str">
        <f t="shared" si="2"/>
        <v/>
      </c>
    </row>
    <row r="182" spans="3:5" x14ac:dyDescent="0.25">
      <c r="C182" s="67"/>
      <c r="D182" s="67"/>
      <c r="E182" s="61" t="str">
        <f t="shared" si="2"/>
        <v/>
      </c>
    </row>
    <row r="183" spans="3:5" x14ac:dyDescent="0.25">
      <c r="C183" s="67"/>
      <c r="D183" s="67"/>
      <c r="E183" s="61" t="str">
        <f t="shared" si="2"/>
        <v/>
      </c>
    </row>
    <row r="184" spans="3:5" x14ac:dyDescent="0.25">
      <c r="C184" s="67"/>
      <c r="D184" s="67"/>
      <c r="E184" s="61" t="str">
        <f t="shared" si="2"/>
        <v/>
      </c>
    </row>
    <row r="185" spans="3:5" x14ac:dyDescent="0.25">
      <c r="C185" s="67"/>
      <c r="D185" s="67"/>
      <c r="E185" s="61" t="str">
        <f t="shared" si="2"/>
        <v/>
      </c>
    </row>
    <row r="186" spans="3:5" x14ac:dyDescent="0.25">
      <c r="C186" s="67"/>
      <c r="D186" s="67"/>
      <c r="E186" s="61" t="str">
        <f t="shared" si="2"/>
        <v/>
      </c>
    </row>
    <row r="187" spans="3:5" x14ac:dyDescent="0.25">
      <c r="C187" s="67"/>
      <c r="D187" s="67"/>
      <c r="E187" s="61" t="str">
        <f t="shared" si="2"/>
        <v/>
      </c>
    </row>
    <row r="188" spans="3:5" x14ac:dyDescent="0.25">
      <c r="C188" s="67"/>
      <c r="D188" s="67"/>
      <c r="E188" s="61" t="str">
        <f t="shared" si="2"/>
        <v/>
      </c>
    </row>
    <row r="189" spans="3:5" x14ac:dyDescent="0.25">
      <c r="C189" s="67"/>
      <c r="D189" s="67"/>
      <c r="E189" s="61" t="str">
        <f t="shared" si="2"/>
        <v/>
      </c>
    </row>
    <row r="190" spans="3:5" x14ac:dyDescent="0.25">
      <c r="C190" s="67"/>
      <c r="D190" s="67"/>
      <c r="E190" s="61" t="str">
        <f t="shared" si="2"/>
        <v/>
      </c>
    </row>
    <row r="191" spans="3:5" x14ac:dyDescent="0.25">
      <c r="C191" s="67"/>
      <c r="D191" s="67"/>
      <c r="E191" s="61" t="str">
        <f t="shared" si="2"/>
        <v/>
      </c>
    </row>
    <row r="192" spans="3:5" x14ac:dyDescent="0.25">
      <c r="C192" s="67"/>
      <c r="D192" s="67"/>
      <c r="E192" s="61" t="str">
        <f t="shared" si="2"/>
        <v/>
      </c>
    </row>
    <row r="193" spans="3:5" x14ac:dyDescent="0.25">
      <c r="C193" s="67"/>
      <c r="D193" s="67"/>
      <c r="E193" s="61" t="str">
        <f t="shared" si="2"/>
        <v/>
      </c>
    </row>
    <row r="194" spans="3:5" x14ac:dyDescent="0.25">
      <c r="C194" s="67"/>
      <c r="D194" s="67"/>
      <c r="E194" s="61" t="str">
        <f t="shared" si="2"/>
        <v/>
      </c>
    </row>
    <row r="195" spans="3:5" x14ac:dyDescent="0.25">
      <c r="C195" s="67"/>
      <c r="D195" s="67"/>
      <c r="E195" s="61" t="str">
        <f t="shared" si="2"/>
        <v/>
      </c>
    </row>
    <row r="196" spans="3:5" x14ac:dyDescent="0.25">
      <c r="C196" s="67"/>
      <c r="D196" s="67"/>
      <c r="E196" s="61" t="str">
        <f t="shared" si="2"/>
        <v/>
      </c>
    </row>
    <row r="197" spans="3:5" x14ac:dyDescent="0.25">
      <c r="C197" s="67"/>
      <c r="D197" s="67"/>
      <c r="E197" s="61" t="str">
        <f t="shared" si="2"/>
        <v/>
      </c>
    </row>
    <row r="198" spans="3:5" x14ac:dyDescent="0.25">
      <c r="C198" s="67"/>
      <c r="D198" s="67"/>
      <c r="E198" s="61" t="str">
        <f t="shared" ref="E198:E250" si="3">IF(C198="","",IF(C198&lt;12,12,C198))</f>
        <v/>
      </c>
    </row>
    <row r="199" spans="3:5" x14ac:dyDescent="0.25">
      <c r="C199" s="67"/>
      <c r="D199" s="67"/>
      <c r="E199" s="61" t="str">
        <f t="shared" si="3"/>
        <v/>
      </c>
    </row>
    <row r="200" spans="3:5" x14ac:dyDescent="0.25">
      <c r="C200" s="67"/>
      <c r="D200" s="67"/>
      <c r="E200" s="61" t="str">
        <f t="shared" si="3"/>
        <v/>
      </c>
    </row>
    <row r="201" spans="3:5" x14ac:dyDescent="0.25">
      <c r="C201" s="67"/>
      <c r="D201" s="67"/>
      <c r="E201" s="61" t="str">
        <f t="shared" si="3"/>
        <v/>
      </c>
    </row>
    <row r="202" spans="3:5" x14ac:dyDescent="0.25">
      <c r="C202" s="67"/>
      <c r="D202" s="67"/>
      <c r="E202" s="61" t="str">
        <f t="shared" si="3"/>
        <v/>
      </c>
    </row>
    <row r="203" spans="3:5" x14ac:dyDescent="0.25">
      <c r="C203" s="67"/>
      <c r="D203" s="67"/>
      <c r="E203" s="61" t="str">
        <f t="shared" si="3"/>
        <v/>
      </c>
    </row>
    <row r="204" spans="3:5" x14ac:dyDescent="0.25">
      <c r="C204" s="67"/>
      <c r="D204" s="67"/>
      <c r="E204" s="61" t="str">
        <f t="shared" si="3"/>
        <v/>
      </c>
    </row>
    <row r="205" spans="3:5" x14ac:dyDescent="0.25">
      <c r="C205" s="67"/>
      <c r="D205" s="67"/>
      <c r="E205" s="61" t="str">
        <f t="shared" si="3"/>
        <v/>
      </c>
    </row>
    <row r="206" spans="3:5" x14ac:dyDescent="0.25">
      <c r="C206" s="67"/>
      <c r="D206" s="67"/>
      <c r="E206" s="61" t="str">
        <f t="shared" si="3"/>
        <v/>
      </c>
    </row>
    <row r="207" spans="3:5" x14ac:dyDescent="0.25">
      <c r="C207" s="67"/>
      <c r="D207" s="67"/>
      <c r="E207" s="61" t="str">
        <f t="shared" si="3"/>
        <v/>
      </c>
    </row>
    <row r="208" spans="3:5" x14ac:dyDescent="0.25">
      <c r="C208" s="67"/>
      <c r="D208" s="67"/>
      <c r="E208" s="61" t="str">
        <f t="shared" si="3"/>
        <v/>
      </c>
    </row>
    <row r="209" spans="3:5" x14ac:dyDescent="0.25">
      <c r="C209" s="67"/>
      <c r="D209" s="67"/>
      <c r="E209" s="61" t="str">
        <f t="shared" si="3"/>
        <v/>
      </c>
    </row>
    <row r="210" spans="3:5" x14ac:dyDescent="0.25">
      <c r="C210" s="67"/>
      <c r="D210" s="67"/>
      <c r="E210" s="61" t="str">
        <f t="shared" si="3"/>
        <v/>
      </c>
    </row>
    <row r="211" spans="3:5" x14ac:dyDescent="0.25">
      <c r="C211" s="67"/>
      <c r="D211" s="67"/>
      <c r="E211" s="61" t="str">
        <f t="shared" si="3"/>
        <v/>
      </c>
    </row>
    <row r="212" spans="3:5" x14ac:dyDescent="0.25">
      <c r="C212" s="67"/>
      <c r="D212" s="67"/>
      <c r="E212" s="61" t="str">
        <f t="shared" si="3"/>
        <v/>
      </c>
    </row>
    <row r="213" spans="3:5" x14ac:dyDescent="0.25">
      <c r="C213" s="67"/>
      <c r="D213" s="67"/>
      <c r="E213" s="61" t="str">
        <f t="shared" si="3"/>
        <v/>
      </c>
    </row>
    <row r="214" spans="3:5" x14ac:dyDescent="0.25">
      <c r="C214" s="67"/>
      <c r="D214" s="67"/>
      <c r="E214" s="61" t="str">
        <f t="shared" si="3"/>
        <v/>
      </c>
    </row>
    <row r="215" spans="3:5" x14ac:dyDescent="0.25">
      <c r="C215" s="67"/>
      <c r="D215" s="67"/>
      <c r="E215" s="61" t="str">
        <f t="shared" si="3"/>
        <v/>
      </c>
    </row>
    <row r="216" spans="3:5" x14ac:dyDescent="0.25">
      <c r="C216" s="67"/>
      <c r="D216" s="67"/>
      <c r="E216" s="61" t="str">
        <f t="shared" si="3"/>
        <v/>
      </c>
    </row>
    <row r="217" spans="3:5" x14ac:dyDescent="0.25">
      <c r="C217" s="67"/>
      <c r="D217" s="67"/>
      <c r="E217" s="61" t="str">
        <f t="shared" si="3"/>
        <v/>
      </c>
    </row>
    <row r="218" spans="3:5" x14ac:dyDescent="0.25">
      <c r="C218" s="67"/>
      <c r="D218" s="67"/>
      <c r="E218" s="61" t="str">
        <f t="shared" si="3"/>
        <v/>
      </c>
    </row>
    <row r="219" spans="3:5" x14ac:dyDescent="0.25">
      <c r="C219" s="67"/>
      <c r="D219" s="67"/>
      <c r="E219" s="61" t="str">
        <f t="shared" si="3"/>
        <v/>
      </c>
    </row>
    <row r="220" spans="3:5" x14ac:dyDescent="0.25">
      <c r="C220" s="67"/>
      <c r="D220" s="67"/>
      <c r="E220" s="61" t="str">
        <f t="shared" si="3"/>
        <v/>
      </c>
    </row>
    <row r="221" spans="3:5" x14ac:dyDescent="0.25">
      <c r="C221" s="67"/>
      <c r="D221" s="67"/>
      <c r="E221" s="61" t="str">
        <f t="shared" si="3"/>
        <v/>
      </c>
    </row>
    <row r="222" spans="3:5" x14ac:dyDescent="0.25">
      <c r="C222" s="67"/>
      <c r="D222" s="67"/>
      <c r="E222" s="61" t="str">
        <f t="shared" si="3"/>
        <v/>
      </c>
    </row>
    <row r="223" spans="3:5" x14ac:dyDescent="0.25">
      <c r="C223" s="67"/>
      <c r="D223" s="67"/>
      <c r="E223" s="61" t="str">
        <f t="shared" si="3"/>
        <v/>
      </c>
    </row>
    <row r="224" spans="3:5" x14ac:dyDescent="0.25">
      <c r="C224" s="67"/>
      <c r="D224" s="67"/>
      <c r="E224" s="61" t="str">
        <f t="shared" si="3"/>
        <v/>
      </c>
    </row>
    <row r="225" spans="3:5" x14ac:dyDescent="0.25">
      <c r="C225" s="67"/>
      <c r="D225" s="67"/>
      <c r="E225" s="61" t="str">
        <f t="shared" si="3"/>
        <v/>
      </c>
    </row>
    <row r="226" spans="3:5" x14ac:dyDescent="0.25">
      <c r="C226" s="67"/>
      <c r="D226" s="67"/>
      <c r="E226" s="61" t="str">
        <f t="shared" si="3"/>
        <v/>
      </c>
    </row>
    <row r="227" spans="3:5" x14ac:dyDescent="0.25">
      <c r="C227" s="67"/>
      <c r="D227" s="67"/>
      <c r="E227" s="61" t="str">
        <f t="shared" si="3"/>
        <v/>
      </c>
    </row>
    <row r="228" spans="3:5" x14ac:dyDescent="0.25">
      <c r="C228" s="67"/>
      <c r="D228" s="67"/>
      <c r="E228" s="61" t="str">
        <f t="shared" si="3"/>
        <v/>
      </c>
    </row>
    <row r="229" spans="3:5" x14ac:dyDescent="0.25">
      <c r="C229" s="67"/>
      <c r="D229" s="67"/>
      <c r="E229" s="61" t="str">
        <f t="shared" si="3"/>
        <v/>
      </c>
    </row>
    <row r="230" spans="3:5" x14ac:dyDescent="0.25">
      <c r="C230" s="67"/>
      <c r="D230" s="67"/>
      <c r="E230" s="61" t="str">
        <f t="shared" si="3"/>
        <v/>
      </c>
    </row>
    <row r="231" spans="3:5" x14ac:dyDescent="0.25">
      <c r="C231" s="67"/>
      <c r="D231" s="67"/>
      <c r="E231" s="61" t="str">
        <f t="shared" si="3"/>
        <v/>
      </c>
    </row>
    <row r="232" spans="3:5" x14ac:dyDescent="0.25">
      <c r="C232" s="67"/>
      <c r="D232" s="67"/>
      <c r="E232" s="61" t="str">
        <f t="shared" si="3"/>
        <v/>
      </c>
    </row>
    <row r="233" spans="3:5" x14ac:dyDescent="0.25">
      <c r="C233" s="67"/>
      <c r="D233" s="67"/>
      <c r="E233" s="61" t="str">
        <f t="shared" si="3"/>
        <v/>
      </c>
    </row>
    <row r="234" spans="3:5" x14ac:dyDescent="0.25">
      <c r="C234" s="67"/>
      <c r="D234" s="67"/>
      <c r="E234" s="61" t="str">
        <f t="shared" si="3"/>
        <v/>
      </c>
    </row>
    <row r="235" spans="3:5" x14ac:dyDescent="0.25">
      <c r="C235" s="67"/>
      <c r="D235" s="67"/>
      <c r="E235" s="61" t="str">
        <f t="shared" si="3"/>
        <v/>
      </c>
    </row>
    <row r="236" spans="3:5" x14ac:dyDescent="0.25">
      <c r="C236" s="67"/>
      <c r="D236" s="67"/>
      <c r="E236" s="61" t="str">
        <f t="shared" si="3"/>
        <v/>
      </c>
    </row>
    <row r="237" spans="3:5" x14ac:dyDescent="0.25">
      <c r="C237" s="67"/>
      <c r="D237" s="67"/>
      <c r="E237" s="61" t="str">
        <f t="shared" si="3"/>
        <v/>
      </c>
    </row>
    <row r="238" spans="3:5" x14ac:dyDescent="0.25">
      <c r="C238" s="67"/>
      <c r="D238" s="67"/>
      <c r="E238" s="61" t="str">
        <f t="shared" si="3"/>
        <v/>
      </c>
    </row>
    <row r="239" spans="3:5" x14ac:dyDescent="0.25">
      <c r="C239" s="67"/>
      <c r="D239" s="67"/>
      <c r="E239" s="61" t="str">
        <f t="shared" si="3"/>
        <v/>
      </c>
    </row>
    <row r="240" spans="3:5" x14ac:dyDescent="0.25">
      <c r="C240" s="67"/>
      <c r="D240" s="67"/>
      <c r="E240" s="61" t="str">
        <f t="shared" si="3"/>
        <v/>
      </c>
    </row>
    <row r="241" spans="3:5" x14ac:dyDescent="0.25">
      <c r="C241" s="67"/>
      <c r="D241" s="67"/>
      <c r="E241" s="61" t="str">
        <f t="shared" si="3"/>
        <v/>
      </c>
    </row>
    <row r="242" spans="3:5" x14ac:dyDescent="0.25">
      <c r="C242" s="67"/>
      <c r="D242" s="67"/>
      <c r="E242" s="61" t="str">
        <f t="shared" si="3"/>
        <v/>
      </c>
    </row>
    <row r="243" spans="3:5" x14ac:dyDescent="0.25">
      <c r="C243" s="67"/>
      <c r="D243" s="67"/>
      <c r="E243" s="61" t="str">
        <f t="shared" si="3"/>
        <v/>
      </c>
    </row>
    <row r="244" spans="3:5" x14ac:dyDescent="0.25">
      <c r="C244" s="67"/>
      <c r="D244" s="67"/>
      <c r="E244" s="61" t="str">
        <f t="shared" si="3"/>
        <v/>
      </c>
    </row>
    <row r="245" spans="3:5" x14ac:dyDescent="0.25">
      <c r="C245" s="67"/>
      <c r="D245" s="67"/>
      <c r="E245" s="61" t="str">
        <f t="shared" si="3"/>
        <v/>
      </c>
    </row>
    <row r="246" spans="3:5" x14ac:dyDescent="0.25">
      <c r="C246" s="67"/>
      <c r="D246" s="67"/>
      <c r="E246" s="61" t="str">
        <f t="shared" si="3"/>
        <v/>
      </c>
    </row>
    <row r="247" spans="3:5" x14ac:dyDescent="0.25">
      <c r="C247" s="67"/>
      <c r="D247" s="67"/>
      <c r="E247" s="61" t="str">
        <f t="shared" si="3"/>
        <v/>
      </c>
    </row>
    <row r="248" spans="3:5" x14ac:dyDescent="0.25">
      <c r="C248" s="67"/>
      <c r="D248" s="67"/>
      <c r="E248" s="61" t="str">
        <f t="shared" si="3"/>
        <v/>
      </c>
    </row>
    <row r="249" spans="3:5" x14ac:dyDescent="0.25">
      <c r="C249" s="67"/>
      <c r="D249" s="67"/>
      <c r="E249" s="61" t="str">
        <f t="shared" si="3"/>
        <v/>
      </c>
    </row>
    <row r="250" spans="3:5" x14ac:dyDescent="0.25">
      <c r="C250" s="4"/>
      <c r="D250" s="4"/>
      <c r="E250" s="61" t="str">
        <f t="shared" si="3"/>
        <v/>
      </c>
    </row>
  </sheetData>
  <sheetProtection algorithmName="SHA-512" hashValue="x9Nv00y0tb4ZxRTWHwi9ez6vE8m78vS/zH2ayTSOA/ycRvauyr45sgTnBE3CjcewdofnTCjvITbNAFLkYlAsuw==" saltValue="A0Rx46ukDJU8O6jW2WUj6w==" spinCount="100000" sheet="1" objects="1" scenarios="1"/>
  <protectedRanges>
    <protectedRange sqref="C6:D605" name="Contract Durations and Capacity"/>
  </protectedRange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6"/>
  <sheetViews>
    <sheetView topLeftCell="A39" zoomScale="140" zoomScaleNormal="140" workbookViewId="0">
      <selection activeCell="B22" sqref="B22"/>
    </sheetView>
  </sheetViews>
  <sheetFormatPr defaultRowHeight="15" x14ac:dyDescent="0.25"/>
  <cols>
    <col min="1" max="1" width="63.85546875" customWidth="1"/>
    <col min="2" max="2" width="50.28515625" customWidth="1"/>
    <col min="3" max="3" width="11.28515625" customWidth="1"/>
    <col min="5" max="6" width="12.28515625" customWidth="1"/>
    <col min="7" max="7" width="9.85546875" bestFit="1" customWidth="1"/>
    <col min="14" max="14" width="12" customWidth="1"/>
  </cols>
  <sheetData>
    <row r="1" spans="1:14" x14ac:dyDescent="0.25">
      <c r="A1" t="s">
        <v>0</v>
      </c>
    </row>
    <row r="2" spans="1:14" x14ac:dyDescent="0.25">
      <c r="A2" t="s">
        <v>1</v>
      </c>
    </row>
    <row r="4" spans="1:14" x14ac:dyDescent="0.25">
      <c r="A4" t="s">
        <v>85</v>
      </c>
      <c r="B4" s="2">
        <v>2000</v>
      </c>
      <c r="C4" t="s">
        <v>92</v>
      </c>
      <c r="J4">
        <v>2000</v>
      </c>
      <c r="M4" t="s">
        <v>103</v>
      </c>
      <c r="N4">
        <v>3.75</v>
      </c>
    </row>
    <row r="5" spans="1:14" x14ac:dyDescent="0.25">
      <c r="A5" t="s">
        <v>86</v>
      </c>
      <c r="B5" s="16">
        <f>0.3*B4</f>
        <v>600</v>
      </c>
      <c r="C5" t="s">
        <v>92</v>
      </c>
      <c r="J5">
        <f>J4*0.3</f>
        <v>600</v>
      </c>
      <c r="L5" s="1"/>
      <c r="M5" t="s">
        <v>104</v>
      </c>
      <c r="N5">
        <f>ROUNDUP(J5/N4,0)</f>
        <v>160</v>
      </c>
    </row>
    <row r="6" spans="1:14" x14ac:dyDescent="0.25">
      <c r="B6" t="s">
        <v>2</v>
      </c>
      <c r="M6" t="s">
        <v>105</v>
      </c>
      <c r="N6">
        <v>1</v>
      </c>
    </row>
    <row r="7" spans="1:14" x14ac:dyDescent="0.25">
      <c r="A7" t="s">
        <v>108</v>
      </c>
      <c r="B7" s="2">
        <v>350</v>
      </c>
      <c r="J7">
        <v>100000</v>
      </c>
      <c r="M7" t="s">
        <v>106</v>
      </c>
      <c r="N7">
        <f>N5*N6</f>
        <v>160</v>
      </c>
    </row>
    <row r="8" spans="1:14" x14ac:dyDescent="0.25">
      <c r="A8" t="s">
        <v>109</v>
      </c>
      <c r="B8" s="37">
        <v>30</v>
      </c>
      <c r="C8" t="s">
        <v>110</v>
      </c>
      <c r="M8" t="s">
        <v>107</v>
      </c>
      <c r="N8" s="1">
        <f>N7/160</f>
        <v>1</v>
      </c>
    </row>
    <row r="9" spans="1:14" x14ac:dyDescent="0.25">
      <c r="A9" t="s">
        <v>4</v>
      </c>
      <c r="B9" s="71">
        <f>'Calculate Avg Period'!C3</f>
        <v>600</v>
      </c>
      <c r="C9" t="str">
        <f>IF(B9&lt;B5,"too small","")</f>
        <v/>
      </c>
      <c r="E9" t="s">
        <v>87</v>
      </c>
    </row>
    <row r="10" spans="1:14" x14ac:dyDescent="0.25">
      <c r="B10" s="19"/>
    </row>
    <row r="11" spans="1:14" x14ac:dyDescent="0.25">
      <c r="A11" t="s">
        <v>96</v>
      </c>
      <c r="B11" s="66">
        <v>0.02</v>
      </c>
      <c r="F11" s="11"/>
    </row>
    <row r="12" spans="1:14" x14ac:dyDescent="0.25">
      <c r="A12" t="s">
        <v>97</v>
      </c>
      <c r="B12" s="24">
        <v>2.9000000000000001E-2</v>
      </c>
      <c r="F12" s="11"/>
    </row>
    <row r="13" spans="1:14" x14ac:dyDescent="0.25">
      <c r="B13" s="23"/>
      <c r="F13" s="23"/>
    </row>
    <row r="14" spans="1:14" x14ac:dyDescent="0.25">
      <c r="A14" t="s">
        <v>5</v>
      </c>
      <c r="B14" s="24">
        <v>0.1</v>
      </c>
      <c r="F14" s="11"/>
    </row>
    <row r="15" spans="1:14" x14ac:dyDescent="0.25">
      <c r="C15" t="s">
        <v>31</v>
      </c>
      <c r="F15" s="11"/>
      <c r="G15" s="11"/>
      <c r="H15" s="11"/>
    </row>
    <row r="16" spans="1:14" x14ac:dyDescent="0.25">
      <c r="A16" t="s">
        <v>38</v>
      </c>
      <c r="B16" s="8">
        <f>-A23*A54</f>
        <v>231265.29820114575</v>
      </c>
      <c r="C16" s="9">
        <f>B16/B9</f>
        <v>385.44216366857626</v>
      </c>
      <c r="F16" s="8"/>
      <c r="G16" s="33"/>
      <c r="H16" s="11"/>
    </row>
    <row r="17" spans="1:22" ht="15.75" thickBot="1" x14ac:dyDescent="0.3">
      <c r="A17" t="s">
        <v>111</v>
      </c>
      <c r="B17" s="10">
        <f>IF(B16&gt;0,B7*B8,0)</f>
        <v>10500</v>
      </c>
      <c r="C17" s="30">
        <f>B17/B9</f>
        <v>17.5</v>
      </c>
      <c r="F17" s="36"/>
      <c r="G17" s="36"/>
      <c r="H17" s="11"/>
      <c r="N17" s="77" t="e">
        <f>((#REF!+NPV(#REF!,#REF!,#REF!,#REF!,#REF!,#REF!,#REF!,#REF!,#REF!,#REF!,#REF!,#REF!,#REF!,#REF!,#REF!,#REF!,#REF!,#REF!,#REF!,#REF!))-(#REF!+NPV(#REF!,#REF!,#REF!,#REF!,#REF!,#REF!,#REF!,#REF!,#REF!,#REF!,#REF!,#REF!,#REF!,#REF!,#REF!,#REF!,#REF!,#REF!,#REF!,#REF!)))*(B9/B5)</f>
        <v>#REF!</v>
      </c>
    </row>
    <row r="18" spans="1:22" ht="15.75" thickTop="1" x14ac:dyDescent="0.25">
      <c r="A18" t="s">
        <v>7</v>
      </c>
      <c r="B18" s="29">
        <f>B16+B17</f>
        <v>241765.29820114575</v>
      </c>
      <c r="C18" s="29">
        <f>C16+C17</f>
        <v>402.94216366857626</v>
      </c>
      <c r="D18" s="33"/>
      <c r="F18" s="8"/>
      <c r="G18" s="8"/>
      <c r="H18" s="11"/>
    </row>
    <row r="19" spans="1:22" x14ac:dyDescent="0.25">
      <c r="B19" s="8"/>
      <c r="D19" s="31"/>
      <c r="E19" s="32"/>
      <c r="F19" s="32"/>
      <c r="G19" s="31"/>
      <c r="H19" s="32"/>
    </row>
    <row r="20" spans="1:22" x14ac:dyDescent="0.25">
      <c r="B20" s="8"/>
      <c r="D20" s="12"/>
    </row>
    <row r="21" spans="1:22" x14ac:dyDescent="0.25">
      <c r="A21" t="s">
        <v>8</v>
      </c>
      <c r="L21" s="13"/>
    </row>
    <row r="22" spans="1:22" x14ac:dyDescent="0.25">
      <c r="A22" s="2">
        <v>1250</v>
      </c>
      <c r="B22" t="s">
        <v>9</v>
      </c>
      <c r="L22" s="13"/>
    </row>
    <row r="23" spans="1:22" x14ac:dyDescent="0.25">
      <c r="A23" s="3">
        <f>A22*B9</f>
        <v>750000</v>
      </c>
      <c r="B23" t="s">
        <v>132</v>
      </c>
    </row>
    <row r="29" spans="1:22" x14ac:dyDescent="0.25">
      <c r="G29" s="14"/>
    </row>
    <row r="30" spans="1:22" x14ac:dyDescent="0.25">
      <c r="A30" t="s">
        <v>25</v>
      </c>
      <c r="C30" t="s">
        <v>10</v>
      </c>
    </row>
    <row r="31" spans="1:22" x14ac:dyDescent="0.25">
      <c r="A31" t="s">
        <v>143</v>
      </c>
      <c r="C31" t="s">
        <v>11</v>
      </c>
    </row>
    <row r="32" spans="1:22" x14ac:dyDescent="0.25">
      <c r="A32" s="35" t="s">
        <v>28</v>
      </c>
      <c r="C32">
        <v>0</v>
      </c>
      <c r="D32">
        <f>C32+1</f>
        <v>1</v>
      </c>
      <c r="E32">
        <f t="shared" ref="E32:V32" si="0">D32+1</f>
        <v>2</v>
      </c>
      <c r="F32">
        <f t="shared" si="0"/>
        <v>3</v>
      </c>
      <c r="G32">
        <f t="shared" si="0"/>
        <v>4</v>
      </c>
      <c r="H32">
        <f t="shared" si="0"/>
        <v>5</v>
      </c>
      <c r="I32">
        <f t="shared" si="0"/>
        <v>6</v>
      </c>
      <c r="J32">
        <f t="shared" si="0"/>
        <v>7</v>
      </c>
      <c r="K32">
        <f>J32+1</f>
        <v>8</v>
      </c>
      <c r="L32">
        <f t="shared" si="0"/>
        <v>9</v>
      </c>
      <c r="M32">
        <f>L32+1</f>
        <v>10</v>
      </c>
      <c r="N32">
        <f t="shared" si="0"/>
        <v>11</v>
      </c>
      <c r="O32">
        <f t="shared" si="0"/>
        <v>12</v>
      </c>
      <c r="P32">
        <f t="shared" si="0"/>
        <v>13</v>
      </c>
      <c r="Q32">
        <f t="shared" si="0"/>
        <v>14</v>
      </c>
      <c r="R32">
        <f t="shared" si="0"/>
        <v>15</v>
      </c>
      <c r="S32">
        <f t="shared" si="0"/>
        <v>16</v>
      </c>
      <c r="T32">
        <f t="shared" si="0"/>
        <v>17</v>
      </c>
      <c r="U32">
        <f t="shared" si="0"/>
        <v>18</v>
      </c>
      <c r="V32">
        <f t="shared" si="0"/>
        <v>19</v>
      </c>
    </row>
    <row r="33" spans="1:22" x14ac:dyDescent="0.25">
      <c r="A33" s="5">
        <f>B11</f>
        <v>0.02</v>
      </c>
      <c r="B33" t="s">
        <v>12</v>
      </c>
      <c r="C33" s="16">
        <f>C47</f>
        <v>14</v>
      </c>
      <c r="D33" s="15">
        <f>$C33*(1+$A33)^D$32</f>
        <v>14.280000000000001</v>
      </c>
      <c r="E33" s="15">
        <f t="shared" ref="E33:V34" si="1">$C33*(1+$A33)^E$32</f>
        <v>14.5656</v>
      </c>
      <c r="F33" s="15">
        <f t="shared" si="1"/>
        <v>14.856911999999999</v>
      </c>
      <c r="G33" s="15">
        <f t="shared" si="1"/>
        <v>15.15405024</v>
      </c>
      <c r="H33" s="15">
        <f t="shared" si="1"/>
        <v>15.457131244799999</v>
      </c>
      <c r="I33" s="15">
        <f t="shared" si="1"/>
        <v>15.766273869696001</v>
      </c>
      <c r="J33" s="15">
        <f t="shared" si="1"/>
        <v>16.081599347089917</v>
      </c>
      <c r="K33" s="15">
        <f>$C33*(1+$A33)^K$32</f>
        <v>16.403231334031716</v>
      </c>
      <c r="L33" s="15">
        <f>$C33*(1+$A33)^L$32</f>
        <v>16.731295960712352</v>
      </c>
      <c r="M33" s="15">
        <f t="shared" si="1"/>
        <v>17.065921879926599</v>
      </c>
      <c r="N33" s="15">
        <f t="shared" si="1"/>
        <v>17.40724031752513</v>
      </c>
      <c r="O33" s="15">
        <f t="shared" si="1"/>
        <v>17.755385123875634</v>
      </c>
      <c r="P33" s="15">
        <f t="shared" si="1"/>
        <v>18.110492826353145</v>
      </c>
      <c r="Q33" s="15">
        <f t="shared" si="1"/>
        <v>18.472702682880211</v>
      </c>
      <c r="R33" s="15">
        <f t="shared" si="1"/>
        <v>18.84215673653781</v>
      </c>
      <c r="S33" s="15">
        <f t="shared" si="1"/>
        <v>19.218999871268569</v>
      </c>
      <c r="T33" s="15">
        <f t="shared" si="1"/>
        <v>19.603379868693942</v>
      </c>
      <c r="U33" s="15">
        <f t="shared" si="1"/>
        <v>19.995447466067819</v>
      </c>
      <c r="V33" s="15">
        <f t="shared" si="1"/>
        <v>20.395356415389173</v>
      </c>
    </row>
    <row r="34" spans="1:22" x14ac:dyDescent="0.25">
      <c r="A34" s="5">
        <f>B12</f>
        <v>2.9000000000000001E-2</v>
      </c>
      <c r="B34" t="s">
        <v>13</v>
      </c>
      <c r="C34" s="16">
        <f>C33*(0.85)</f>
        <v>11.9</v>
      </c>
      <c r="D34" s="15">
        <f>$C34*(1+$A34)^D$32</f>
        <v>12.245099999999999</v>
      </c>
      <c r="E34" s="15">
        <f t="shared" si="1"/>
        <v>12.600207899999999</v>
      </c>
      <c r="F34" s="15">
        <f t="shared" si="1"/>
        <v>12.965613929099998</v>
      </c>
      <c r="G34" s="15">
        <f t="shared" si="1"/>
        <v>13.341616733043898</v>
      </c>
      <c r="H34" s="15">
        <f t="shared" si="1"/>
        <v>13.728523618302169</v>
      </c>
      <c r="I34" s="15">
        <f t="shared" si="1"/>
        <v>14.126650803232932</v>
      </c>
      <c r="J34" s="15">
        <f t="shared" si="1"/>
        <v>14.536323676526688</v>
      </c>
      <c r="K34" s="15">
        <f>$C34*(1+$A34)^K$32</f>
        <v>14.957877063145961</v>
      </c>
      <c r="L34" s="15">
        <f>$C34*(1+$A34)^L$32</f>
        <v>15.391655497977192</v>
      </c>
      <c r="M34" s="15">
        <f t="shared" si="1"/>
        <v>15.838013507418532</v>
      </c>
      <c r="N34" s="15">
        <f t="shared" si="1"/>
        <v>16.297315899133668</v>
      </c>
      <c r="O34" s="15">
        <f t="shared" si="1"/>
        <v>16.769938060208542</v>
      </c>
      <c r="P34" s="15">
        <f t="shared" si="1"/>
        <v>17.25626626395459</v>
      </c>
      <c r="Q34" s="15">
        <f t="shared" si="1"/>
        <v>17.756697985609271</v>
      </c>
      <c r="R34" s="15">
        <f t="shared" si="1"/>
        <v>18.271642227191943</v>
      </c>
      <c r="S34" s="15">
        <f t="shared" si="1"/>
        <v>18.801519851780508</v>
      </c>
      <c r="T34" s="15">
        <f t="shared" si="1"/>
        <v>19.34676392748214</v>
      </c>
      <c r="U34" s="15">
        <f t="shared" si="1"/>
        <v>19.907820081379121</v>
      </c>
      <c r="V34" s="15">
        <f t="shared" si="1"/>
        <v>20.485146863739114</v>
      </c>
    </row>
    <row r="36" spans="1:22" x14ac:dyDescent="0.25">
      <c r="A36" s="15">
        <f>SUM(C36:V36)</f>
        <v>-23.63848329562175</v>
      </c>
      <c r="B36" s="15" t="s">
        <v>22</v>
      </c>
      <c r="C36" s="15">
        <f>C34-C33</f>
        <v>-2.0999999999999996</v>
      </c>
      <c r="D36" s="15">
        <f>D34-D33</f>
        <v>-2.0349000000000022</v>
      </c>
      <c r="E36" s="15">
        <f t="shared" ref="E36:V36" si="2">E34-E33</f>
        <v>-1.9653921000000008</v>
      </c>
      <c r="F36" s="15">
        <f t="shared" si="2"/>
        <v>-1.8912980709000013</v>
      </c>
      <c r="G36" s="15">
        <f t="shared" si="2"/>
        <v>-1.8124335069561024</v>
      </c>
      <c r="H36" s="15">
        <f t="shared" si="2"/>
        <v>-1.7286076264978298</v>
      </c>
      <c r="I36" s="15">
        <f t="shared" si="2"/>
        <v>-1.6396230664630682</v>
      </c>
      <c r="J36" s="15">
        <f t="shared" si="2"/>
        <v>-1.5452756705632282</v>
      </c>
      <c r="K36" s="15">
        <f t="shared" si="2"/>
        <v>-1.4453542708857547</v>
      </c>
      <c r="L36" s="15">
        <f t="shared" si="2"/>
        <v>-1.3396404627351597</v>
      </c>
      <c r="M36" s="15">
        <f t="shared" si="2"/>
        <v>-1.2279083725080664</v>
      </c>
      <c r="N36" s="15">
        <f t="shared" si="2"/>
        <v>-1.1099244183914614</v>
      </c>
      <c r="O36" s="15">
        <f t="shared" si="2"/>
        <v>-0.98544706366709178</v>
      </c>
      <c r="P36" s="15">
        <f t="shared" si="2"/>
        <v>-0.85422656239855499</v>
      </c>
      <c r="Q36" s="15">
        <f t="shared" si="2"/>
        <v>-0.71600469727093952</v>
      </c>
      <c r="R36" s="15">
        <f t="shared" si="2"/>
        <v>-0.57051450934586612</v>
      </c>
      <c r="S36" s="15">
        <f t="shared" si="2"/>
        <v>-0.41748001948806035</v>
      </c>
      <c r="T36" s="15">
        <f t="shared" si="2"/>
        <v>-0.25661594121180187</v>
      </c>
      <c r="U36" s="15">
        <f t="shared" si="2"/>
        <v>-8.7627384688698129E-2</v>
      </c>
      <c r="V36" s="15">
        <f t="shared" si="2"/>
        <v>8.9790448349940988E-2</v>
      </c>
    </row>
    <row r="37" spans="1:22" x14ac:dyDescent="0.25">
      <c r="A37" s="25">
        <f>C37</f>
        <v>0.1</v>
      </c>
      <c r="B37" t="s">
        <v>21</v>
      </c>
      <c r="C37" s="26">
        <f>B14</f>
        <v>0.1</v>
      </c>
    </row>
    <row r="38" spans="1:22" x14ac:dyDescent="0.25">
      <c r="A38" s="20">
        <f>(C36+NPV(A37,D36:V36))</f>
        <v>-14.159002564019108</v>
      </c>
      <c r="B38" t="s">
        <v>23</v>
      </c>
    </row>
    <row r="39" spans="1:22" x14ac:dyDescent="0.25">
      <c r="A39" s="17"/>
    </row>
    <row r="40" spans="1:22" x14ac:dyDescent="0.25">
      <c r="A40" s="17"/>
    </row>
    <row r="44" spans="1:22" x14ac:dyDescent="0.25">
      <c r="A44" t="s">
        <v>15</v>
      </c>
      <c r="C44" t="s">
        <v>10</v>
      </c>
    </row>
    <row r="45" spans="1:22" x14ac:dyDescent="0.25">
      <c r="C45" t="s">
        <v>11</v>
      </c>
    </row>
    <row r="46" spans="1:22" x14ac:dyDescent="0.25">
      <c r="A46" s="34" t="s">
        <v>28</v>
      </c>
      <c r="C46">
        <v>0</v>
      </c>
      <c r="D46">
        <f>C46+1</f>
        <v>1</v>
      </c>
      <c r="E46">
        <f t="shared" ref="E46:V46" si="3">D46+1</f>
        <v>2</v>
      </c>
      <c r="F46">
        <f t="shared" si="3"/>
        <v>3</v>
      </c>
      <c r="G46">
        <f t="shared" si="3"/>
        <v>4</v>
      </c>
      <c r="H46">
        <f t="shared" si="3"/>
        <v>5</v>
      </c>
      <c r="I46">
        <f t="shared" si="3"/>
        <v>6</v>
      </c>
      <c r="J46">
        <f t="shared" si="3"/>
        <v>7</v>
      </c>
      <c r="K46">
        <f>J46+1</f>
        <v>8</v>
      </c>
      <c r="L46">
        <f t="shared" si="3"/>
        <v>9</v>
      </c>
      <c r="M46">
        <f>L46+1</f>
        <v>10</v>
      </c>
      <c r="N46">
        <f t="shared" si="3"/>
        <v>11</v>
      </c>
      <c r="O46">
        <f t="shared" si="3"/>
        <v>12</v>
      </c>
      <c r="P46">
        <f t="shared" si="3"/>
        <v>13</v>
      </c>
      <c r="Q46">
        <f t="shared" si="3"/>
        <v>14</v>
      </c>
      <c r="R46">
        <f t="shared" si="3"/>
        <v>15</v>
      </c>
      <c r="S46">
        <f t="shared" si="3"/>
        <v>16</v>
      </c>
      <c r="T46">
        <f t="shared" si="3"/>
        <v>17</v>
      </c>
      <c r="U46">
        <f t="shared" si="3"/>
        <v>18</v>
      </c>
      <c r="V46">
        <f t="shared" si="3"/>
        <v>19</v>
      </c>
    </row>
    <row r="47" spans="1:22" x14ac:dyDescent="0.25">
      <c r="A47" s="5">
        <f>B11</f>
        <v>0.02</v>
      </c>
      <c r="B47" t="s">
        <v>12</v>
      </c>
      <c r="C47" s="4">
        <v>14</v>
      </c>
      <c r="D47" s="15">
        <f>$C47*(1+$A47)^D$32</f>
        <v>14.280000000000001</v>
      </c>
      <c r="E47" s="15">
        <f t="shared" ref="E47:V48" si="4">$C47*(1+$A47)^E$32</f>
        <v>14.5656</v>
      </c>
      <c r="F47" s="15">
        <f t="shared" si="4"/>
        <v>14.856911999999999</v>
      </c>
      <c r="G47" s="15">
        <f t="shared" si="4"/>
        <v>15.15405024</v>
      </c>
      <c r="H47" s="15">
        <f t="shared" si="4"/>
        <v>15.457131244799999</v>
      </c>
      <c r="I47" s="15">
        <f t="shared" si="4"/>
        <v>15.766273869696001</v>
      </c>
      <c r="J47" s="15">
        <f t="shared" si="4"/>
        <v>16.081599347089917</v>
      </c>
      <c r="K47" s="15">
        <f>$C47*(1+$A47)^K$32</f>
        <v>16.403231334031716</v>
      </c>
      <c r="L47" s="15">
        <f>$C47*(1+$A47)^L$32</f>
        <v>16.731295960712352</v>
      </c>
      <c r="M47" s="15">
        <f t="shared" si="4"/>
        <v>17.065921879926599</v>
      </c>
      <c r="N47" s="15">
        <f t="shared" si="4"/>
        <v>17.40724031752513</v>
      </c>
      <c r="O47" s="15">
        <f t="shared" si="4"/>
        <v>17.755385123875634</v>
      </c>
      <c r="P47" s="15">
        <f t="shared" si="4"/>
        <v>18.110492826353145</v>
      </c>
      <c r="Q47" s="15">
        <f t="shared" si="4"/>
        <v>18.472702682880211</v>
      </c>
      <c r="R47" s="15">
        <f t="shared" si="4"/>
        <v>18.84215673653781</v>
      </c>
      <c r="S47" s="15">
        <f t="shared" si="4"/>
        <v>19.218999871268569</v>
      </c>
      <c r="T47" s="15">
        <f t="shared" si="4"/>
        <v>19.603379868693942</v>
      </c>
      <c r="U47" s="15">
        <f t="shared" si="4"/>
        <v>19.995447466067819</v>
      </c>
      <c r="V47" s="15">
        <f t="shared" si="4"/>
        <v>20.395356415389173</v>
      </c>
    </row>
    <row r="48" spans="1:22" x14ac:dyDescent="0.25">
      <c r="A48" s="6">
        <v>0.02</v>
      </c>
      <c r="B48" t="s">
        <v>13</v>
      </c>
      <c r="C48" s="16">
        <f>(1-A50)*C47</f>
        <v>9.7999999999999989</v>
      </c>
      <c r="D48" s="15">
        <f>$C48*(1+$A48)^D$32</f>
        <v>9.9959999999999987</v>
      </c>
      <c r="E48" s="15">
        <f>$C48*(1+$A48)^E$32</f>
        <v>10.195919999999999</v>
      </c>
      <c r="F48" s="15">
        <f t="shared" si="4"/>
        <v>10.399838399999998</v>
      </c>
      <c r="G48" s="15">
        <f t="shared" si="4"/>
        <v>10.607835167999999</v>
      </c>
      <c r="H48" s="15">
        <f t="shared" si="4"/>
        <v>10.819991871359999</v>
      </c>
      <c r="I48" s="15">
        <f t="shared" si="4"/>
        <v>11.0363917087872</v>
      </c>
      <c r="J48" s="15">
        <f t="shared" si="4"/>
        <v>11.257119542962942</v>
      </c>
      <c r="K48" s="15">
        <f>$C48*(1+$A48)^K$32</f>
        <v>11.482261933822201</v>
      </c>
      <c r="L48" s="15">
        <f>$C48*(1+$A48)^L$32</f>
        <v>11.711907172498645</v>
      </c>
      <c r="M48" s="15">
        <f t="shared" si="4"/>
        <v>11.946145315948618</v>
      </c>
      <c r="N48" s="15">
        <f t="shared" si="4"/>
        <v>12.185068222267589</v>
      </c>
      <c r="O48" s="15">
        <f t="shared" si="4"/>
        <v>12.428769586712942</v>
      </c>
      <c r="P48" s="15">
        <f t="shared" si="4"/>
        <v>12.6773449784472</v>
      </c>
      <c r="Q48" s="15">
        <f t="shared" si="4"/>
        <v>12.930891878016146</v>
      </c>
      <c r="R48" s="15">
        <f t="shared" si="4"/>
        <v>13.189509715576465</v>
      </c>
      <c r="S48" s="15">
        <f t="shared" si="4"/>
        <v>13.453299909887997</v>
      </c>
      <c r="T48" s="15">
        <f t="shared" si="4"/>
        <v>13.722365908085758</v>
      </c>
      <c r="U48" s="15">
        <f t="shared" si="4"/>
        <v>13.996813226247472</v>
      </c>
      <c r="V48" s="15">
        <f t="shared" si="4"/>
        <v>14.276749490772421</v>
      </c>
    </row>
    <row r="49" spans="1:22" x14ac:dyDescent="0.25">
      <c r="A49" s="18"/>
      <c r="C49" s="16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</row>
    <row r="50" spans="1:22" x14ac:dyDescent="0.25">
      <c r="A50" s="7">
        <v>0.3</v>
      </c>
      <c r="B50" t="s">
        <v>102</v>
      </c>
      <c r="C50" s="22"/>
    </row>
    <row r="51" spans="1:22" x14ac:dyDescent="0.25">
      <c r="A51" s="15">
        <f>SUM(C51:V51)</f>
        <v>-102.04895315545443</v>
      </c>
      <c r="B51" s="15" t="s">
        <v>22</v>
      </c>
      <c r="C51" s="15">
        <f>C48-C47</f>
        <v>-4.2000000000000011</v>
      </c>
      <c r="D51" s="15">
        <f>D48-D47</f>
        <v>-4.2840000000000025</v>
      </c>
      <c r="E51" s="15">
        <f t="shared" ref="E51:V51" si="5">E48-E47</f>
        <v>-4.3696800000000007</v>
      </c>
      <c r="F51" s="15">
        <f t="shared" si="5"/>
        <v>-4.4570736000000011</v>
      </c>
      <c r="G51" s="15">
        <f t="shared" si="5"/>
        <v>-4.5462150720000007</v>
      </c>
      <c r="H51" s="15">
        <f t="shared" si="5"/>
        <v>-4.6371393734400002</v>
      </c>
      <c r="I51" s="15">
        <f t="shared" si="5"/>
        <v>-4.7298821609088009</v>
      </c>
      <c r="J51" s="15">
        <f t="shared" si="5"/>
        <v>-4.824479804126975</v>
      </c>
      <c r="K51" s="15">
        <f t="shared" si="5"/>
        <v>-4.9209694002095148</v>
      </c>
      <c r="L51" s="15">
        <f t="shared" si="5"/>
        <v>-5.0193887882137069</v>
      </c>
      <c r="M51" s="15">
        <f t="shared" si="5"/>
        <v>-5.1197765639779806</v>
      </c>
      <c r="N51" s="15">
        <f t="shared" si="5"/>
        <v>-5.222172095257541</v>
      </c>
      <c r="O51" s="15">
        <f t="shared" si="5"/>
        <v>-5.3266155371626915</v>
      </c>
      <c r="P51" s="15">
        <f t="shared" si="5"/>
        <v>-5.4331478479059445</v>
      </c>
      <c r="Q51" s="15">
        <f t="shared" si="5"/>
        <v>-5.5418108048640651</v>
      </c>
      <c r="R51" s="15">
        <f t="shared" si="5"/>
        <v>-5.6526470209613446</v>
      </c>
      <c r="S51" s="15">
        <f t="shared" si="5"/>
        <v>-5.7656999613805713</v>
      </c>
      <c r="T51" s="15">
        <f t="shared" si="5"/>
        <v>-5.8810139606081844</v>
      </c>
      <c r="U51" s="15">
        <f t="shared" si="5"/>
        <v>-5.9986342398203476</v>
      </c>
      <c r="V51" s="15">
        <f t="shared" si="5"/>
        <v>-6.1186069246167527</v>
      </c>
    </row>
    <row r="52" spans="1:22" x14ac:dyDescent="0.25">
      <c r="A52" s="25">
        <f>A37</f>
        <v>0.1</v>
      </c>
      <c r="B52" t="s">
        <v>21</v>
      </c>
      <c r="C52" s="26">
        <f>B14</f>
        <v>0.1</v>
      </c>
    </row>
    <row r="53" spans="1:22" x14ac:dyDescent="0.25">
      <c r="A53" s="20">
        <f>C51+NPV(A52,D51:V51)</f>
        <v>-44.994375657505209</v>
      </c>
      <c r="B53" t="s">
        <v>24</v>
      </c>
    </row>
    <row r="54" spans="1:22" x14ac:dyDescent="0.25">
      <c r="A54" s="27">
        <f>(A53-A38)/100</f>
        <v>-0.30835373093486101</v>
      </c>
      <c r="B54" t="s">
        <v>26</v>
      </c>
      <c r="G54" s="12"/>
    </row>
    <row r="55" spans="1:22" x14ac:dyDescent="0.25">
      <c r="A55" s="17"/>
      <c r="G55" s="12"/>
    </row>
    <row r="56" spans="1:22" x14ac:dyDescent="0.25">
      <c r="A56" t="s">
        <v>100</v>
      </c>
    </row>
  </sheetData>
  <sheetProtection algorithmName="SHA-512" hashValue="5AfrBjPU5UvyYPzl5MxTk/ponV5Y/lA2IGxtz1pytJ8La5w1CsqLsNJXyYT+W+7uoV7eaTNlf/c1Tew9rE36Lw==" saltValue="Cj4ZR3KYjCvZl0PyoNXJSA==" spinCount="100000" sheet="1" objects="1" scenarios="1"/>
  <protectedRanges>
    <protectedRange sqref="C48:V48" name="Outyear PPA Rates"/>
    <protectedRange sqref="A7" name="Number of LMI Subscribers"/>
    <protectedRange sqref="A22" name="kWh ac per kW dc"/>
    <protectedRange sqref="A50" name="Zero Year Rate Below Utility Rate"/>
    <protectedRange sqref="A48" name="PPA Escalation  Rate"/>
    <protectedRange sqref="C47" name="Utility Rate"/>
    <protectedRange sqref="B4" name="Array Capacity   DC"/>
  </protectedRanges>
  <dataValidations count="3">
    <dataValidation allowBlank="1" showInputMessage="1" showErrorMessage="1" promptTitle="Total Array Capacity" prompt="This is the total number of DC watts going into the inverter(s).  I used a PVWATTS DC to AC ratio of 1.2 when calculating small and medium sized roof mounted system outputs, and a PVWATTS DC to AC ratio of 1.4 for large ground mounted systems " sqref="B4"/>
    <dataValidation allowBlank="1" showInputMessage="1" showErrorMessage="1" promptTitle="Values for kWh-ac per kW-dc" prompt="Use 1230 if flat roof_x000a_Use 1390 if pitched roof (about 30 degrees)_x000a_Use 1400 if ground mounted fixed axis_x000a_Use 1650 if single axis tracking_x000a_Provide full PVWATTS inputs used to calculate any other value." sqref="A22"/>
    <dataValidation allowBlank="1" showInputMessage="1" showErrorMessage="1" promptTitle="Utility Rate" prompt="Equal to the sum of everything that changes on a per kWh rate.  This includes riders and taxes." sqref="C47"/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A13" workbookViewId="0">
      <selection activeCell="C25" sqref="C25"/>
    </sheetView>
  </sheetViews>
  <sheetFormatPr defaultRowHeight="15" x14ac:dyDescent="0.25"/>
  <cols>
    <col min="1" max="1" width="107.28515625" customWidth="1"/>
    <col min="2" max="12" width="9.140625" customWidth="1"/>
    <col min="13" max="13" width="4" customWidth="1"/>
  </cols>
  <sheetData>
    <row r="1" spans="1:1" x14ac:dyDescent="0.25">
      <c r="A1" t="s">
        <v>29</v>
      </c>
    </row>
    <row r="2" spans="1:1" x14ac:dyDescent="0.25">
      <c r="A2" t="s">
        <v>135</v>
      </c>
    </row>
    <row r="3" spans="1:1" x14ac:dyDescent="0.25">
      <c r="A3" t="s">
        <v>41</v>
      </c>
    </row>
    <row r="4" spans="1:1" x14ac:dyDescent="0.25">
      <c r="A4" t="s">
        <v>136</v>
      </c>
    </row>
    <row r="6" spans="1:1" x14ac:dyDescent="0.25">
      <c r="A6" s="21" t="s">
        <v>42</v>
      </c>
    </row>
    <row r="7" spans="1:1" x14ac:dyDescent="0.25">
      <c r="A7" s="21" t="s">
        <v>33</v>
      </c>
    </row>
    <row r="8" spans="1:1" x14ac:dyDescent="0.25">
      <c r="A8" s="21" t="s">
        <v>34</v>
      </c>
    </row>
    <row r="9" spans="1:1" x14ac:dyDescent="0.25">
      <c r="A9" s="21" t="s">
        <v>35</v>
      </c>
    </row>
    <row r="10" spans="1:1" x14ac:dyDescent="0.25">
      <c r="A10" s="21" t="s">
        <v>36</v>
      </c>
    </row>
    <row r="11" spans="1:1" x14ac:dyDescent="0.25">
      <c r="A11" s="21" t="s">
        <v>137</v>
      </c>
    </row>
    <row r="12" spans="1:1" x14ac:dyDescent="0.25">
      <c r="A12" s="21" t="s">
        <v>37</v>
      </c>
    </row>
    <row r="15" spans="1:1" x14ac:dyDescent="0.25">
      <c r="A15" s="4" t="s">
        <v>43</v>
      </c>
    </row>
    <row r="16" spans="1:1" x14ac:dyDescent="0.25">
      <c r="A16" s="4" t="s">
        <v>44</v>
      </c>
    </row>
    <row r="17" spans="1:1" x14ac:dyDescent="0.25">
      <c r="A17" s="4" t="s">
        <v>138</v>
      </c>
    </row>
    <row r="18" spans="1:1" x14ac:dyDescent="0.25">
      <c r="A18" s="4" t="s">
        <v>139</v>
      </c>
    </row>
    <row r="19" spans="1:1" x14ac:dyDescent="0.25">
      <c r="A19" s="4" t="s">
        <v>140</v>
      </c>
    </row>
    <row r="20" spans="1:1" x14ac:dyDescent="0.25">
      <c r="A20" s="4" t="s">
        <v>141</v>
      </c>
    </row>
    <row r="21" spans="1:1" x14ac:dyDescent="0.25">
      <c r="A21" s="4" t="s">
        <v>120</v>
      </c>
    </row>
    <row r="22" spans="1:1" x14ac:dyDescent="0.25">
      <c r="A22" s="4" t="s">
        <v>142</v>
      </c>
    </row>
    <row r="25" spans="1:1" ht="30" x14ac:dyDescent="0.25">
      <c r="A25" s="39" t="s">
        <v>88</v>
      </c>
    </row>
    <row r="26" spans="1:1" x14ac:dyDescent="0.25">
      <c r="A26" s="38" t="s">
        <v>124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0"/>
  <sheetViews>
    <sheetView tabSelected="1" topLeftCell="A49" workbookViewId="0">
      <selection activeCell="G17" sqref="G17"/>
    </sheetView>
  </sheetViews>
  <sheetFormatPr defaultRowHeight="15" x14ac:dyDescent="0.25"/>
  <cols>
    <col min="1" max="1" width="63.85546875" customWidth="1"/>
    <col min="2" max="2" width="50.28515625" customWidth="1"/>
    <col min="3" max="3" width="11.28515625" customWidth="1"/>
    <col min="5" max="6" width="12.28515625" customWidth="1"/>
    <col min="7" max="7" width="9.85546875" bestFit="1" customWidth="1"/>
  </cols>
  <sheetData>
    <row r="1" spans="1:12" x14ac:dyDescent="0.25">
      <c r="A1" s="44" t="s">
        <v>0</v>
      </c>
      <c r="B1" s="44"/>
    </row>
    <row r="2" spans="1:12" x14ac:dyDescent="0.25">
      <c r="A2" s="44" t="s">
        <v>1</v>
      </c>
      <c r="B2" s="44"/>
    </row>
    <row r="3" spans="1:12" s="44" customFormat="1" x14ac:dyDescent="0.25"/>
    <row r="4" spans="1:12" x14ac:dyDescent="0.25">
      <c r="A4" s="44" t="s">
        <v>85</v>
      </c>
      <c r="B4" s="2">
        <v>2000</v>
      </c>
    </row>
    <row r="5" spans="1:12" x14ac:dyDescent="0.25">
      <c r="A5" s="44" t="s">
        <v>86</v>
      </c>
      <c r="B5" s="16">
        <f>0.3*B4</f>
        <v>600</v>
      </c>
    </row>
    <row r="6" spans="1:12" x14ac:dyDescent="0.25">
      <c r="A6" s="44"/>
      <c r="B6" s="44" t="s">
        <v>2</v>
      </c>
      <c r="L6" s="1"/>
    </row>
    <row r="7" spans="1:12" x14ac:dyDescent="0.25">
      <c r="A7" s="44" t="s">
        <v>108</v>
      </c>
      <c r="B7" s="2">
        <v>350</v>
      </c>
    </row>
    <row r="8" spans="1:12" x14ac:dyDescent="0.25">
      <c r="A8" s="44" t="s">
        <v>109</v>
      </c>
      <c r="B8" s="37">
        <v>30</v>
      </c>
    </row>
    <row r="9" spans="1:12" x14ac:dyDescent="0.25">
      <c r="A9" s="44" t="s">
        <v>4</v>
      </c>
      <c r="B9" s="71">
        <f>'Calculate Avg Period'!C3</f>
        <v>600</v>
      </c>
    </row>
    <row r="10" spans="1:12" x14ac:dyDescent="0.25">
      <c r="A10" s="44"/>
      <c r="B10" s="19"/>
    </row>
    <row r="11" spans="1:12" x14ac:dyDescent="0.25">
      <c r="A11" t="s">
        <v>101</v>
      </c>
      <c r="B11" s="24">
        <v>0.02</v>
      </c>
      <c r="F11" s="11"/>
    </row>
    <row r="12" spans="1:12" x14ac:dyDescent="0.25">
      <c r="A12" t="s">
        <v>133</v>
      </c>
      <c r="B12" s="24">
        <v>2.9000000000000001E-2</v>
      </c>
      <c r="F12" s="11"/>
    </row>
    <row r="13" spans="1:12" x14ac:dyDescent="0.25">
      <c r="A13" t="s">
        <v>134</v>
      </c>
      <c r="B13" s="26">
        <v>0.15</v>
      </c>
      <c r="F13" s="23"/>
    </row>
    <row r="14" spans="1:12" x14ac:dyDescent="0.25">
      <c r="A14" t="s">
        <v>5</v>
      </c>
      <c r="B14" s="24">
        <v>0.1</v>
      </c>
      <c r="F14" s="11"/>
    </row>
    <row r="15" spans="1:12" x14ac:dyDescent="0.25">
      <c r="A15" t="s">
        <v>89</v>
      </c>
      <c r="B15" s="73">
        <v>0.5</v>
      </c>
      <c r="C15" t="s">
        <v>3</v>
      </c>
      <c r="E15" s="36"/>
      <c r="F15" s="36"/>
      <c r="G15" s="36"/>
      <c r="H15" s="36"/>
    </row>
    <row r="16" spans="1:12" x14ac:dyDescent="0.25">
      <c r="A16" t="s">
        <v>6</v>
      </c>
      <c r="B16" s="8">
        <f>-A23*A53*B15</f>
        <v>286682.18645818881</v>
      </c>
      <c r="C16" s="9">
        <f>B16/B9</f>
        <v>477.80364409698137</v>
      </c>
      <c r="E16" s="36"/>
      <c r="F16" s="40"/>
      <c r="G16" s="41"/>
      <c r="H16" s="36"/>
    </row>
    <row r="17" spans="1:22" ht="15.75" thickBot="1" x14ac:dyDescent="0.3">
      <c r="A17" t="s">
        <v>130</v>
      </c>
      <c r="B17" s="10">
        <f>B7*B8</f>
        <v>10500</v>
      </c>
      <c r="C17" s="30">
        <f>B17/B9</f>
        <v>17.5</v>
      </c>
      <c r="E17" s="36"/>
      <c r="F17" s="36"/>
      <c r="G17" s="36"/>
      <c r="H17" s="36"/>
    </row>
    <row r="18" spans="1:22" ht="15.75" thickTop="1" x14ac:dyDescent="0.25">
      <c r="A18" t="s">
        <v>7</v>
      </c>
      <c r="B18" s="8">
        <f>B16+B17</f>
        <v>297182.18645818881</v>
      </c>
      <c r="C18" s="28">
        <f>SUM(C16:C17)</f>
        <v>495.30364409698137</v>
      </c>
      <c r="D18" s="33"/>
      <c r="E18" s="36"/>
      <c r="F18" s="40"/>
      <c r="G18" s="40"/>
      <c r="H18" s="36"/>
    </row>
    <row r="19" spans="1:22" x14ac:dyDescent="0.25">
      <c r="B19" s="8"/>
      <c r="D19" s="31"/>
      <c r="E19" s="32"/>
      <c r="F19" s="32"/>
      <c r="G19" s="31"/>
      <c r="H19" s="32"/>
    </row>
    <row r="20" spans="1:22" x14ac:dyDescent="0.25">
      <c r="B20" s="8"/>
      <c r="D20" s="12"/>
    </row>
    <row r="21" spans="1:22" x14ac:dyDescent="0.25">
      <c r="A21" t="s">
        <v>8</v>
      </c>
      <c r="L21" s="13"/>
    </row>
    <row r="22" spans="1:22" x14ac:dyDescent="0.25">
      <c r="A22" s="2">
        <v>1250</v>
      </c>
      <c r="B22" t="s">
        <v>9</v>
      </c>
      <c r="L22" s="13"/>
    </row>
    <row r="23" spans="1:22" x14ac:dyDescent="0.25">
      <c r="A23" s="3">
        <f>A22*B9</f>
        <v>750000</v>
      </c>
      <c r="B23" t="s">
        <v>131</v>
      </c>
    </row>
    <row r="29" spans="1:22" x14ac:dyDescent="0.25">
      <c r="G29" s="14"/>
    </row>
    <row r="30" spans="1:22" x14ac:dyDescent="0.25">
      <c r="A30" t="s">
        <v>25</v>
      </c>
      <c r="C30" t="s">
        <v>10</v>
      </c>
    </row>
    <row r="31" spans="1:22" x14ac:dyDescent="0.25">
      <c r="A31" t="str">
        <f>"Baseline - " &amp; (B13*100) &amp; "% discount"</f>
        <v>Baseline - 15% discount</v>
      </c>
      <c r="C31" t="s">
        <v>11</v>
      </c>
    </row>
    <row r="32" spans="1:22" x14ac:dyDescent="0.25">
      <c r="A32" s="35" t="s">
        <v>28</v>
      </c>
      <c r="C32">
        <v>0</v>
      </c>
      <c r="D32">
        <f>C32+1</f>
        <v>1</v>
      </c>
      <c r="E32">
        <f t="shared" ref="E32:V32" si="0">D32+1</f>
        <v>2</v>
      </c>
      <c r="F32">
        <f t="shared" si="0"/>
        <v>3</v>
      </c>
      <c r="G32">
        <f t="shared" si="0"/>
        <v>4</v>
      </c>
      <c r="H32">
        <f t="shared" si="0"/>
        <v>5</v>
      </c>
      <c r="I32">
        <f t="shared" si="0"/>
        <v>6</v>
      </c>
      <c r="J32">
        <f t="shared" si="0"/>
        <v>7</v>
      </c>
      <c r="K32">
        <f>J32+1</f>
        <v>8</v>
      </c>
      <c r="L32">
        <f t="shared" si="0"/>
        <v>9</v>
      </c>
      <c r="M32">
        <f>L32+1</f>
        <v>10</v>
      </c>
      <c r="N32">
        <f t="shared" si="0"/>
        <v>11</v>
      </c>
      <c r="O32">
        <f t="shared" si="0"/>
        <v>12</v>
      </c>
      <c r="P32">
        <f t="shared" si="0"/>
        <v>13</v>
      </c>
      <c r="Q32">
        <f t="shared" si="0"/>
        <v>14</v>
      </c>
      <c r="R32">
        <f t="shared" si="0"/>
        <v>15</v>
      </c>
      <c r="S32">
        <f t="shared" si="0"/>
        <v>16</v>
      </c>
      <c r="T32">
        <f t="shared" si="0"/>
        <v>17</v>
      </c>
      <c r="U32">
        <f t="shared" si="0"/>
        <v>18</v>
      </c>
      <c r="V32">
        <f t="shared" si="0"/>
        <v>19</v>
      </c>
    </row>
    <row r="33" spans="1:22" x14ac:dyDescent="0.25">
      <c r="A33" s="5">
        <f>B11</f>
        <v>0.02</v>
      </c>
      <c r="B33" t="s">
        <v>12</v>
      </c>
      <c r="C33" s="16">
        <f>C47</f>
        <v>14</v>
      </c>
      <c r="D33" s="15">
        <f>$C33*(1+$A33)^D$32</f>
        <v>14.280000000000001</v>
      </c>
      <c r="E33" s="15">
        <f t="shared" ref="E33:V34" si="1">$C33*(1+$A33)^E$32</f>
        <v>14.5656</v>
      </c>
      <c r="F33" s="15">
        <f t="shared" si="1"/>
        <v>14.856911999999999</v>
      </c>
      <c r="G33" s="15">
        <f t="shared" si="1"/>
        <v>15.15405024</v>
      </c>
      <c r="H33" s="15">
        <f t="shared" si="1"/>
        <v>15.457131244799999</v>
      </c>
      <c r="I33" s="15">
        <f t="shared" si="1"/>
        <v>15.766273869696001</v>
      </c>
      <c r="J33" s="15">
        <f t="shared" si="1"/>
        <v>16.081599347089917</v>
      </c>
      <c r="K33" s="15">
        <f>$C33*(1+$A33)^K$32</f>
        <v>16.403231334031716</v>
      </c>
      <c r="L33" s="15">
        <f>$C33*(1+$A33)^L$32</f>
        <v>16.731295960712352</v>
      </c>
      <c r="M33" s="15">
        <f t="shared" si="1"/>
        <v>17.065921879926599</v>
      </c>
      <c r="N33" s="15">
        <f t="shared" si="1"/>
        <v>17.40724031752513</v>
      </c>
      <c r="O33" s="15">
        <f t="shared" si="1"/>
        <v>17.755385123875634</v>
      </c>
      <c r="P33" s="15">
        <f t="shared" si="1"/>
        <v>18.110492826353145</v>
      </c>
      <c r="Q33" s="15">
        <f t="shared" si="1"/>
        <v>18.472702682880211</v>
      </c>
      <c r="R33" s="15">
        <f t="shared" si="1"/>
        <v>18.84215673653781</v>
      </c>
      <c r="S33" s="15">
        <f t="shared" si="1"/>
        <v>19.218999871268569</v>
      </c>
      <c r="T33" s="15">
        <f t="shared" si="1"/>
        <v>19.603379868693942</v>
      </c>
      <c r="U33" s="15">
        <f t="shared" si="1"/>
        <v>19.995447466067819</v>
      </c>
      <c r="V33" s="15">
        <f t="shared" si="1"/>
        <v>20.395356415389173</v>
      </c>
    </row>
    <row r="34" spans="1:22" x14ac:dyDescent="0.25">
      <c r="A34" s="5">
        <f>B12</f>
        <v>2.9000000000000001E-2</v>
      </c>
      <c r="B34" t="s">
        <v>13</v>
      </c>
      <c r="C34" s="16">
        <f>C33*(1-B13)</f>
        <v>11.9</v>
      </c>
      <c r="D34" s="15">
        <f>$C34*(1+$A34)^D$32</f>
        <v>12.245099999999999</v>
      </c>
      <c r="E34" s="15">
        <f t="shared" si="1"/>
        <v>12.600207899999999</v>
      </c>
      <c r="F34" s="15">
        <f t="shared" si="1"/>
        <v>12.965613929099998</v>
      </c>
      <c r="G34" s="15">
        <f t="shared" si="1"/>
        <v>13.341616733043898</v>
      </c>
      <c r="H34" s="15">
        <f t="shared" si="1"/>
        <v>13.728523618302169</v>
      </c>
      <c r="I34" s="15">
        <f t="shared" si="1"/>
        <v>14.126650803232932</v>
      </c>
      <c r="J34" s="15">
        <f t="shared" si="1"/>
        <v>14.536323676526688</v>
      </c>
      <c r="K34" s="15">
        <f>$C34*(1+$A34)^K$32</f>
        <v>14.957877063145961</v>
      </c>
      <c r="L34" s="15">
        <f>$C34*(1+$A34)^L$32</f>
        <v>15.391655497977192</v>
      </c>
      <c r="M34" s="15">
        <f t="shared" si="1"/>
        <v>15.838013507418532</v>
      </c>
      <c r="N34" s="15">
        <f t="shared" si="1"/>
        <v>16.297315899133668</v>
      </c>
      <c r="O34" s="15">
        <f t="shared" si="1"/>
        <v>16.769938060208542</v>
      </c>
      <c r="P34" s="15">
        <f t="shared" si="1"/>
        <v>17.25626626395459</v>
      </c>
      <c r="Q34" s="15">
        <f t="shared" si="1"/>
        <v>17.756697985609271</v>
      </c>
      <c r="R34" s="15">
        <f t="shared" si="1"/>
        <v>18.271642227191943</v>
      </c>
      <c r="S34" s="15">
        <f t="shared" si="1"/>
        <v>18.801519851780508</v>
      </c>
      <c r="T34" s="15">
        <f t="shared" si="1"/>
        <v>19.34676392748214</v>
      </c>
      <c r="U34" s="15">
        <f t="shared" si="1"/>
        <v>19.907820081379121</v>
      </c>
      <c r="V34" s="15">
        <f t="shared" si="1"/>
        <v>20.485146863739114</v>
      </c>
    </row>
    <row r="36" spans="1:22" x14ac:dyDescent="0.25">
      <c r="A36" s="15">
        <f>SUM(C36:V36)</f>
        <v>-23.63848329562175</v>
      </c>
      <c r="B36" s="15" t="s">
        <v>22</v>
      </c>
      <c r="C36" s="15">
        <f>C34-C33</f>
        <v>-2.0999999999999996</v>
      </c>
      <c r="D36" s="15">
        <f>D34-D33</f>
        <v>-2.0349000000000022</v>
      </c>
      <c r="E36" s="15">
        <f t="shared" ref="E36:V36" si="2">E34-E33</f>
        <v>-1.9653921000000008</v>
      </c>
      <c r="F36" s="15">
        <f t="shared" si="2"/>
        <v>-1.8912980709000013</v>
      </c>
      <c r="G36" s="15">
        <f t="shared" si="2"/>
        <v>-1.8124335069561024</v>
      </c>
      <c r="H36" s="15">
        <f t="shared" si="2"/>
        <v>-1.7286076264978298</v>
      </c>
      <c r="I36" s="15">
        <f t="shared" si="2"/>
        <v>-1.6396230664630682</v>
      </c>
      <c r="J36" s="15">
        <f t="shared" si="2"/>
        <v>-1.5452756705632282</v>
      </c>
      <c r="K36" s="15">
        <f t="shared" si="2"/>
        <v>-1.4453542708857547</v>
      </c>
      <c r="L36" s="15">
        <f t="shared" si="2"/>
        <v>-1.3396404627351597</v>
      </c>
      <c r="M36" s="15">
        <f t="shared" si="2"/>
        <v>-1.2279083725080664</v>
      </c>
      <c r="N36" s="15">
        <f t="shared" si="2"/>
        <v>-1.1099244183914614</v>
      </c>
      <c r="O36" s="15">
        <f t="shared" si="2"/>
        <v>-0.98544706366709178</v>
      </c>
      <c r="P36" s="15">
        <f t="shared" si="2"/>
        <v>-0.85422656239855499</v>
      </c>
      <c r="Q36" s="15">
        <f t="shared" si="2"/>
        <v>-0.71600469727093952</v>
      </c>
      <c r="R36" s="15">
        <f t="shared" si="2"/>
        <v>-0.57051450934586612</v>
      </c>
      <c r="S36" s="15">
        <f t="shared" si="2"/>
        <v>-0.41748001948806035</v>
      </c>
      <c r="T36" s="15">
        <f t="shared" si="2"/>
        <v>-0.25661594121180187</v>
      </c>
      <c r="U36" s="15">
        <f t="shared" si="2"/>
        <v>-8.7627384688698129E-2</v>
      </c>
      <c r="V36" s="15">
        <f t="shared" si="2"/>
        <v>8.9790448349940988E-2</v>
      </c>
    </row>
    <row r="37" spans="1:22" x14ac:dyDescent="0.25">
      <c r="A37" s="25">
        <f>C37</f>
        <v>0.1</v>
      </c>
      <c r="B37" t="s">
        <v>21</v>
      </c>
      <c r="C37" s="26">
        <f>B14</f>
        <v>0.1</v>
      </c>
    </row>
    <row r="38" spans="1:22" x14ac:dyDescent="0.25">
      <c r="A38" s="20">
        <f>(C36+NPV(A37,D36:V36))</f>
        <v>-14.159002564019108</v>
      </c>
      <c r="B38" t="s">
        <v>23</v>
      </c>
    </row>
    <row r="39" spans="1:22" x14ac:dyDescent="0.25">
      <c r="A39" s="17"/>
    </row>
    <row r="40" spans="1:22" x14ac:dyDescent="0.25">
      <c r="A40" s="17"/>
    </row>
    <row r="44" spans="1:22" x14ac:dyDescent="0.25">
      <c r="A44" t="s">
        <v>17</v>
      </c>
      <c r="C44" t="s">
        <v>10</v>
      </c>
    </row>
    <row r="45" spans="1:22" x14ac:dyDescent="0.25">
      <c r="A45" t="s">
        <v>20</v>
      </c>
      <c r="C45" t="s">
        <v>11</v>
      </c>
    </row>
    <row r="46" spans="1:22" x14ac:dyDescent="0.25">
      <c r="A46" t="s">
        <v>27</v>
      </c>
      <c r="C46">
        <v>0</v>
      </c>
      <c r="D46">
        <f>C46+1</f>
        <v>1</v>
      </c>
      <c r="E46">
        <f t="shared" ref="E46:J46" si="3">D46+1</f>
        <v>2</v>
      </c>
      <c r="F46">
        <f t="shared" si="3"/>
        <v>3</v>
      </c>
      <c r="G46">
        <f t="shared" si="3"/>
        <v>4</v>
      </c>
      <c r="H46">
        <f t="shared" si="3"/>
        <v>5</v>
      </c>
      <c r="I46">
        <f t="shared" si="3"/>
        <v>6</v>
      </c>
      <c r="J46">
        <f t="shared" si="3"/>
        <v>7</v>
      </c>
      <c r="K46">
        <f>J46+1</f>
        <v>8</v>
      </c>
      <c r="L46">
        <f t="shared" ref="L46" si="4">K46+1</f>
        <v>9</v>
      </c>
      <c r="M46">
        <f>L46+1</f>
        <v>10</v>
      </c>
      <c r="N46">
        <f t="shared" ref="N46:V46" si="5">M46+1</f>
        <v>11</v>
      </c>
      <c r="O46">
        <f t="shared" si="5"/>
        <v>12</v>
      </c>
      <c r="P46">
        <f t="shared" si="5"/>
        <v>13</v>
      </c>
      <c r="Q46">
        <f t="shared" si="5"/>
        <v>14</v>
      </c>
      <c r="R46">
        <f t="shared" si="5"/>
        <v>15</v>
      </c>
      <c r="S46">
        <f t="shared" si="5"/>
        <v>16</v>
      </c>
      <c r="T46">
        <f t="shared" si="5"/>
        <v>17</v>
      </c>
      <c r="U46">
        <f t="shared" si="5"/>
        <v>18</v>
      </c>
      <c r="V46">
        <f t="shared" si="5"/>
        <v>19</v>
      </c>
    </row>
    <row r="47" spans="1:22" x14ac:dyDescent="0.25">
      <c r="A47" s="5">
        <f>B11</f>
        <v>0.02</v>
      </c>
      <c r="B47" t="s">
        <v>12</v>
      </c>
      <c r="C47" s="4">
        <v>14</v>
      </c>
      <c r="D47" s="15">
        <f>$C47*(1+$A47)^D$32</f>
        <v>14.280000000000001</v>
      </c>
      <c r="E47" s="15">
        <f t="shared" ref="E47:V47" si="6">$C47*(1+$A47)^E$32</f>
        <v>14.5656</v>
      </c>
      <c r="F47" s="15">
        <f t="shared" si="6"/>
        <v>14.856911999999999</v>
      </c>
      <c r="G47" s="15">
        <f t="shared" si="6"/>
        <v>15.15405024</v>
      </c>
      <c r="H47" s="15">
        <f t="shared" si="6"/>
        <v>15.457131244799999</v>
      </c>
      <c r="I47" s="15">
        <f t="shared" si="6"/>
        <v>15.766273869696001</v>
      </c>
      <c r="J47" s="15">
        <f t="shared" si="6"/>
        <v>16.081599347089917</v>
      </c>
      <c r="K47" s="15">
        <f>$C47*(1+$A47)^K$32</f>
        <v>16.403231334031716</v>
      </c>
      <c r="L47" s="15">
        <f>$C47*(1+$A47)^L$32</f>
        <v>16.731295960712352</v>
      </c>
      <c r="M47" s="15">
        <f t="shared" si="6"/>
        <v>17.065921879926599</v>
      </c>
      <c r="N47" s="15">
        <f t="shared" si="6"/>
        <v>17.40724031752513</v>
      </c>
      <c r="O47" s="15">
        <f t="shared" si="6"/>
        <v>17.755385123875634</v>
      </c>
      <c r="P47" s="15">
        <f t="shared" si="6"/>
        <v>18.110492826353145</v>
      </c>
      <c r="Q47" s="15">
        <f t="shared" si="6"/>
        <v>18.472702682880211</v>
      </c>
      <c r="R47" s="15">
        <f t="shared" si="6"/>
        <v>18.84215673653781</v>
      </c>
      <c r="S47" s="15">
        <f t="shared" si="6"/>
        <v>19.218999871268569</v>
      </c>
      <c r="T47" s="15">
        <f t="shared" si="6"/>
        <v>19.603379868693942</v>
      </c>
      <c r="U47" s="15">
        <f t="shared" si="6"/>
        <v>19.995447466067819</v>
      </c>
      <c r="V47" s="15">
        <f t="shared" si="6"/>
        <v>20.395356415389173</v>
      </c>
    </row>
    <row r="48" spans="1:22" x14ac:dyDescent="0.25">
      <c r="A48" s="5">
        <f>-A57</f>
        <v>-0.1</v>
      </c>
      <c r="B48" t="s">
        <v>13</v>
      </c>
      <c r="C48" s="16">
        <f>(1-A58)*C47</f>
        <v>14</v>
      </c>
      <c r="D48" s="15">
        <f>IF(($C48*(1+$A48*D$32))&lt;0,0,($C48*(1+$A48*D$32)))</f>
        <v>12.6</v>
      </c>
      <c r="E48" s="15">
        <f t="shared" ref="E48:V48" si="7">IF(($C48*(1+$A48*E$32))&lt;0,0,($C48*(1+$A48*E$32)))</f>
        <v>11.200000000000001</v>
      </c>
      <c r="F48" s="15">
        <f t="shared" si="7"/>
        <v>9.7999999999999989</v>
      </c>
      <c r="G48" s="15">
        <f t="shared" si="7"/>
        <v>8.4</v>
      </c>
      <c r="H48" s="15">
        <f t="shared" si="7"/>
        <v>7</v>
      </c>
      <c r="I48" s="15">
        <f t="shared" si="7"/>
        <v>5.5999999999999988</v>
      </c>
      <c r="J48" s="15">
        <f t="shared" si="7"/>
        <v>4.1999999999999993</v>
      </c>
      <c r="K48" s="15">
        <f>IF(($C48*(1+$A48*K$32))&lt;0,0,($C48*(1+$A48*K$32)))</f>
        <v>2.7999999999999994</v>
      </c>
      <c r="L48" s="15">
        <f>IF(($C48*(1+$A48*L$32))&lt;0,0,($C48*(1+$A48*L$32)))</f>
        <v>1.3999999999999997</v>
      </c>
      <c r="M48" s="15">
        <f t="shared" si="7"/>
        <v>0</v>
      </c>
      <c r="N48" s="15">
        <f t="shared" si="7"/>
        <v>0</v>
      </c>
      <c r="O48" s="15">
        <f t="shared" si="7"/>
        <v>0</v>
      </c>
      <c r="P48" s="15">
        <f t="shared" si="7"/>
        <v>0</v>
      </c>
      <c r="Q48" s="15">
        <f t="shared" si="7"/>
        <v>0</v>
      </c>
      <c r="R48" s="15">
        <f t="shared" si="7"/>
        <v>0</v>
      </c>
      <c r="S48" s="15">
        <f t="shared" si="7"/>
        <v>0</v>
      </c>
      <c r="T48" s="15">
        <f t="shared" si="7"/>
        <v>0</v>
      </c>
      <c r="U48" s="15">
        <f t="shared" si="7"/>
        <v>0</v>
      </c>
      <c r="V48" s="15">
        <f t="shared" si="7"/>
        <v>0</v>
      </c>
    </row>
    <row r="50" spans="1:22" x14ac:dyDescent="0.25">
      <c r="A50" s="15">
        <f>SUM(C50:V50)</f>
        <v>-263.16317718484805</v>
      </c>
      <c r="B50" s="15" t="s">
        <v>14</v>
      </c>
      <c r="C50" s="15">
        <f>C48-C47</f>
        <v>0</v>
      </c>
      <c r="D50" s="15">
        <f>D48-D47</f>
        <v>-1.6800000000000015</v>
      </c>
      <c r="E50" s="15">
        <f t="shared" ref="E50:V50" si="8">E48-E47</f>
        <v>-3.3655999999999988</v>
      </c>
      <c r="F50" s="15">
        <f t="shared" si="8"/>
        <v>-5.0569120000000005</v>
      </c>
      <c r="G50" s="15">
        <f t="shared" si="8"/>
        <v>-6.7540502399999998</v>
      </c>
      <c r="H50" s="15">
        <f t="shared" si="8"/>
        <v>-8.4571312447999993</v>
      </c>
      <c r="I50" s="15">
        <f t="shared" si="8"/>
        <v>-10.166273869696003</v>
      </c>
      <c r="J50" s="15">
        <f t="shared" si="8"/>
        <v>-11.881599347089917</v>
      </c>
      <c r="K50" s="15">
        <f t="shared" si="8"/>
        <v>-13.603231334031717</v>
      </c>
      <c r="L50" s="15">
        <f t="shared" si="8"/>
        <v>-15.331295960712351</v>
      </c>
      <c r="M50" s="15">
        <f t="shared" si="8"/>
        <v>-17.065921879926599</v>
      </c>
      <c r="N50" s="15">
        <f t="shared" si="8"/>
        <v>-17.40724031752513</v>
      </c>
      <c r="O50" s="15">
        <f t="shared" si="8"/>
        <v>-17.755385123875634</v>
      </c>
      <c r="P50" s="15">
        <f t="shared" si="8"/>
        <v>-18.110492826353145</v>
      </c>
      <c r="Q50" s="15">
        <f t="shared" si="8"/>
        <v>-18.472702682880211</v>
      </c>
      <c r="R50" s="15">
        <f t="shared" si="8"/>
        <v>-18.84215673653781</v>
      </c>
      <c r="S50" s="15">
        <f t="shared" si="8"/>
        <v>-19.218999871268569</v>
      </c>
      <c r="T50" s="15">
        <f t="shared" si="8"/>
        <v>-19.603379868693942</v>
      </c>
      <c r="U50" s="15">
        <f t="shared" si="8"/>
        <v>-19.995447466067819</v>
      </c>
      <c r="V50" s="15">
        <f t="shared" si="8"/>
        <v>-20.395356415389173</v>
      </c>
    </row>
    <row r="51" spans="1:22" x14ac:dyDescent="0.25">
      <c r="A51" s="72">
        <f>B14</f>
        <v>0.1</v>
      </c>
      <c r="B51" t="s">
        <v>21</v>
      </c>
      <c r="C51" s="26">
        <f>B14</f>
        <v>0.1</v>
      </c>
    </row>
    <row r="52" spans="1:22" x14ac:dyDescent="0.25">
      <c r="A52" s="20">
        <f>C50+NPV(A51,D50:V50)</f>
        <v>-90.607585619536124</v>
      </c>
      <c r="B52" t="s">
        <v>24</v>
      </c>
    </row>
    <row r="53" spans="1:22" x14ac:dyDescent="0.25">
      <c r="A53" s="27">
        <f>(A52-A38)/100</f>
        <v>-0.76448583055517016</v>
      </c>
      <c r="B53" t="s">
        <v>16</v>
      </c>
      <c r="G53" s="12"/>
    </row>
    <row r="54" spans="1:22" x14ac:dyDescent="0.25">
      <c r="A54" s="17"/>
      <c r="G54" s="12"/>
    </row>
    <row r="56" spans="1:22" x14ac:dyDescent="0.25">
      <c r="A56" s="4">
        <v>10</v>
      </c>
      <c r="B56" t="s">
        <v>18</v>
      </c>
    </row>
    <row r="57" spans="1:22" x14ac:dyDescent="0.25">
      <c r="A57" s="5">
        <f>1/A56</f>
        <v>0.1</v>
      </c>
      <c r="B57" t="s">
        <v>19</v>
      </c>
    </row>
    <row r="58" spans="1:22" x14ac:dyDescent="0.25">
      <c r="A58" s="7">
        <v>0</v>
      </c>
      <c r="B58" t="s">
        <v>98</v>
      </c>
    </row>
    <row r="60" spans="1:22" x14ac:dyDescent="0.25">
      <c r="A60" t="s">
        <v>100</v>
      </c>
    </row>
  </sheetData>
  <sheetProtection algorithmName="SHA-512" hashValue="BcbsZkyUvxqqY7iPGl9paB3xmducYERoK924YCN1xKfH0WMDbsUZOieUjV0wQzkMPeiHhBthBalF/+ikozu1WA==" saltValue="M8dvZwknEuqd2dFOibJHWQ==" spinCount="100000" sheet="1" objects="1" scenarios="1"/>
  <protectedRanges>
    <protectedRange sqref="C48:V48" name="Actual Rate Schedule"/>
    <protectedRange sqref="B4" name="Array Capacity   DC_1"/>
    <protectedRange sqref="A7" name="Number of LMI Subscribers_1"/>
    <protectedRange sqref="A22" name="kWh ac per kW dc"/>
    <protectedRange sqref="C47" name="Utility rate year zero"/>
    <protectedRange sqref="A56" name="Stepdown Period in years"/>
    <protectedRange sqref="A58" name="Year zero reduction below Utility Rate"/>
  </protectedRanges>
  <dataValidations count="2">
    <dataValidation allowBlank="1" showInputMessage="1" showErrorMessage="1" promptTitle="Values for kWh-ac per kW-dc" prompt="Use 1230 if flat roof_x000a_Use 1390 if pitched roof (about 30 degrees)_x000a_Use 1400 if ground mounted fixed axis_x000a_Use 1650 if single axis tracking_x000a_Provide full PVWATTS inputs used to calculate any other value." sqref="A22"/>
    <dataValidation allowBlank="1" showInputMessage="1" showErrorMessage="1" promptTitle="Total Array Capacity" prompt="This is the total number of DC watts going into the inverter(s).  I used a PVWATTS DC to AC ratio of 1.2 when calculating small and medium sized roof mounted system outputs, and a PVWATTS DC to AC ratio of 1.4 for large ground mounted systems " sqref="B4"/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9AEFD1AE4CB84CA5E888638245D7B5" ma:contentTypeVersion="2" ma:contentTypeDescription="Create a new document." ma:contentTypeScope="" ma:versionID="4934fd2055dffb1d55477fd9030a4fb6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1BC1ECC-EE49-484F-B943-C86D3B8EFCDC}"/>
</file>

<file path=customXml/itemProps2.xml><?xml version="1.0" encoding="utf-8"?>
<ds:datastoreItem xmlns:ds="http://schemas.openxmlformats.org/officeDocument/2006/customXml" ds:itemID="{5532B7F2-8A12-468B-8423-8D3E1272929A}"/>
</file>

<file path=customXml/itemProps3.xml><?xml version="1.0" encoding="utf-8"?>
<ds:datastoreItem xmlns:ds="http://schemas.openxmlformats.org/officeDocument/2006/customXml" ds:itemID="{7CB070F2-8E66-462C-A108-D4446A38EC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Application</vt:lpstr>
      <vt:lpstr>Instructions for TEST CASE</vt:lpstr>
      <vt:lpstr>Calculate Avg Period</vt:lpstr>
      <vt:lpstr>Test Case</vt:lpstr>
      <vt:lpstr>Instructions for STEP-DOWN CASE</vt:lpstr>
      <vt:lpstr>Step-Down Case</vt:lpstr>
    </vt:vector>
  </TitlesOfParts>
  <Company>State of Maryland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David Comis</dc:creator>
  <cp:lastModifiedBy>Windows User</cp:lastModifiedBy>
  <cp:lastPrinted>2018-03-01T19:54:18Z</cp:lastPrinted>
  <dcterms:created xsi:type="dcterms:W3CDTF">2018-02-13T19:26:32Z</dcterms:created>
  <dcterms:modified xsi:type="dcterms:W3CDTF">2019-06-19T19:42:36Z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0x010100B49AEFD1AE4CB84CA5E888638245D7B5</vt:lpwstr>
  </property>
</Properties>
</file>