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energyshrink.sharepoint.com/sites/Projects/Shared Documents/202405 MEA Task 3 MW4MD/Bid Calculator/Sent to client/20261023/"/>
    </mc:Choice>
  </mc:AlternateContent>
  <xr:revisionPtr revIDLastSave="9584" documentId="8_{38174FD0-6AC6-454D-A186-BD6692DA97CD}" xr6:coauthVersionLast="47" xr6:coauthVersionMax="47" xr10:uidLastSave="{B6AEA7D1-17A2-4934-A1F3-F9B2597E55C9}"/>
  <bookViews>
    <workbookView xWindow="-110" yWindow="-110" windowWidth="19420" windowHeight="11500" activeTab="1" xr2:uid="{7AAAFC39-54A9-4D85-B758-943F25EA1257}"/>
  </bookViews>
  <sheets>
    <sheet name="Instructions" sheetId="16" r:id="rId1"/>
    <sheet name="Bid Calculator" sheetId="19" r:id="rId2"/>
    <sheet name="Reporting" sheetId="30" r:id="rId3"/>
    <sheet name="Update Log" sheetId="17" r:id="rId4"/>
    <sheet name="Reference" sheetId="3" r:id="rId5"/>
    <sheet name="Dev Notes" sheetId="4" state="hidden" r:id="rId6"/>
  </sheets>
  <definedNames>
    <definedName name="Battery_Storage">'Dev Notes'!$B$18:$B$24</definedName>
    <definedName name="Biomass">'Dev Notes'!$B$64:$B$65</definedName>
    <definedName name="Fuel_Cell">'Dev Notes'!$B$48:$B$49</definedName>
    <definedName name="Geothermal">'Dev Notes'!$B$68:$B$69</definedName>
    <definedName name="Hydro">'Dev Notes'!$B$44:$B$45</definedName>
    <definedName name="Methane_from_Waste">'Dev Notes'!$B$52:$B$53</definedName>
    <definedName name="Ocean">'Dev Notes'!$B$72:$B$73</definedName>
    <definedName name="Poultry_Litter_to_Energy">'Dev Notes'!$B$60:$B$61</definedName>
    <definedName name="Solar_PV">'Dev Notes'!$B$28:$B$34</definedName>
    <definedName name="Solar_Thermal">'Dev Notes'!$B$76:$B$77</definedName>
    <definedName name="Wastewater_to_Heat">'Dev Notes'!$B$56:$B$57</definedName>
    <definedName name="Wind">'Dev Notes'!$B$38:$B$40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7" i="19" l="1"/>
  <c r="D23" i="19"/>
  <c r="B23" i="19"/>
  <c r="B13" i="19" a="1"/>
  <c r="D13" i="19" a="1"/>
  <c r="F7" i="30"/>
  <c r="C15" i="19"/>
  <c r="A19" i="19"/>
  <c r="A9" i="19"/>
  <c r="H25" i="19"/>
  <c r="C24" i="4"/>
  <c r="C19" i="4"/>
  <c r="C20" i="4"/>
  <c r="C21" i="4"/>
  <c r="C22" i="4"/>
  <c r="C23" i="4"/>
  <c r="C18" i="4"/>
  <c r="D7" i="30"/>
  <c r="B7" i="30"/>
  <c r="B9" i="30"/>
  <c r="H7" i="30"/>
  <c r="D13" i="19" l="1"/>
  <c r="B13" i="19"/>
  <c r="H17" i="19" l="1"/>
  <c r="H29" i="19" l="1"/>
  <c r="D9" i="30" s="1"/>
  <c r="F34" i="19"/>
  <c r="H34" i="19" l="1"/>
  <c r="F9"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Aditya Desai</author>
  </authors>
  <commentList>
    <comment ref="C34" authorId="0" shapeId="0" xr:uid="{00F90E8C-CAD5-BE41-9A95-1B649204BCC2}">
      <text>
        <r>
          <rPr>
            <sz val="12"/>
            <color rgb="FF000000"/>
            <rFont val="Tahoma"/>
            <family val="2"/>
          </rPr>
          <t>The bid amount cannot be changed after this application stage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Aditya Desai</author>
  </authors>
  <commentList>
    <comment ref="A13" authorId="0" shapeId="0" xr:uid="{A8500F60-D08A-5745-959F-0F886B742E78}">
      <text>
        <r>
          <rPr>
            <sz val="12"/>
            <color rgb="FF000000"/>
            <rFont val="Tahoma"/>
            <family val="2"/>
          </rPr>
          <t xml:space="preserve">Use NLR's Jobs and Economic Development (JEDI) Models to estimate the total number of jobs created
</t>
        </r>
        <r>
          <rPr>
            <sz val="12"/>
            <color rgb="FF000000"/>
            <rFont val="Tahoma"/>
            <family val="2"/>
          </rPr>
          <t xml:space="preserve">
</t>
        </r>
        <r>
          <rPr>
            <sz val="12"/>
            <color rgb="FF000000"/>
            <rFont val="Tahoma"/>
            <family val="2"/>
          </rPr>
          <t>For battery projects, please use Rutovitz et al. (2025) - https://doi.org/10.1016/j.rser.2025.115339</t>
        </r>
      </text>
    </comment>
    <comment ref="C13" authorId="0" shapeId="0" xr:uid="{D8CCA079-9489-AD49-9C3E-13CFB8F65EA3}">
      <text>
        <r>
          <rPr>
            <sz val="12"/>
            <color rgb="FF000000"/>
            <rFont val="Tahoma"/>
            <family val="34"/>
          </rPr>
          <t xml:space="preserve">Use NLR's Jobs and Economic Development (JEDI) Models to estimate the number of construction jobs created
</t>
        </r>
        <r>
          <rPr>
            <sz val="12"/>
            <color rgb="FF000000"/>
            <rFont val="Tahoma"/>
            <family val="34"/>
          </rPr>
          <t xml:space="preserve">
</t>
        </r>
        <r>
          <rPr>
            <sz val="12"/>
            <color rgb="FF000000"/>
            <rFont val="Tahoma"/>
            <family val="34"/>
          </rPr>
          <t>For battery projects, please use Rutovitz et al. (2025) - https://doi.org/10.1016/j.rser.2025.115339</t>
        </r>
      </text>
    </comment>
    <comment ref="E13" authorId="0" shapeId="0" xr:uid="{4EE08602-D8C3-0845-BE7F-95EA14F08B3C}">
      <text>
        <r>
          <rPr>
            <sz val="12"/>
            <color rgb="FF000000"/>
            <rFont val="Tahoma"/>
            <family val="34"/>
          </rPr>
          <t xml:space="preserve">Use NLR's Jobs and Economic Development (JEDI) Models to estimate the number of permanent jobs created
</t>
        </r>
        <r>
          <rPr>
            <sz val="12"/>
            <color rgb="FF000000"/>
            <rFont val="Tahoma"/>
            <family val="34"/>
          </rPr>
          <t xml:space="preserve">
</t>
        </r>
        <r>
          <rPr>
            <sz val="12"/>
            <color rgb="FF000000"/>
            <rFont val="Tahoma"/>
            <family val="34"/>
          </rPr>
          <t>For battery projects, please use Rutovitz et al. (2025) - https://doi.org/10.1016/j.rser.2025.115339</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<sst xmlns="http://schemas.openxmlformats.org/spreadsheetml/2006/main" count="459" uniqueCount="258">
  <si>
    <t>USER INSTRUCTIONS</t>
  </si>
  <si>
    <r>
      <t xml:space="preserve">This calculator is for FY27 Megawatts for Maryland applications. This calculator can be used to submit project specifications, including project size, energy generated, grant amount requested, and GHG emissions avoided. Each project is eligible for only </t>
    </r>
    <r>
      <rPr>
        <i/>
        <u/>
        <sz val="16"/>
        <color theme="1" tint="0.249977111117893"/>
        <rFont val="Aptos"/>
        <family val="2"/>
      </rPr>
      <t>ONE grant application</t>
    </r>
    <r>
      <rPr>
        <i/>
        <sz val="16"/>
        <color theme="1" tint="0.249977111117893"/>
        <rFont val="Aptos"/>
        <family val="2"/>
      </rPr>
      <t xml:space="preserve"> and </t>
    </r>
    <r>
      <rPr>
        <i/>
        <u/>
        <sz val="16"/>
        <color theme="1" tint="0.249977111117893"/>
        <rFont val="Aptos"/>
        <family val="2"/>
      </rPr>
      <t>ONE associated calculator</t>
    </r>
    <r>
      <rPr>
        <i/>
        <sz val="16"/>
        <color theme="1" tint="0.249977111117893"/>
        <rFont val="Aptos"/>
        <family val="2"/>
      </rPr>
      <t xml:space="preserve">. Applicants may submit a separate application and calculator for each additional project.
</t>
    </r>
    <r>
      <rPr>
        <b/>
        <i/>
        <sz val="16"/>
        <color rgb="FF0070C0"/>
        <rFont val="Aptos"/>
        <family val="2"/>
      </rPr>
      <t xml:space="preserve">This calculator has been designed for use in the Microsoft Excel desktop application. Other platforms may not render the calculator correctly. </t>
    </r>
    <r>
      <rPr>
        <i/>
        <sz val="16"/>
        <color theme="1" tint="0.249977111117893"/>
        <rFont val="Aptos"/>
        <family val="2"/>
      </rPr>
      <t xml:space="preserve">The calculator has two tabs for user input: 'Bid Calculator' and 'Reporting'. Guidance on their use is provided below. The other tabs are for reference only.
Questions? Write to MEA at </t>
    </r>
    <r>
      <rPr>
        <i/>
        <u/>
        <sz val="16"/>
        <color theme="9" tint="-0.499984740745262"/>
        <rFont val="Aptos"/>
        <family val="2"/>
      </rPr>
      <t>grid.mea@maryland.gov</t>
    </r>
  </si>
  <si>
    <t>'BID CALCULATOR' TAB</t>
  </si>
  <si>
    <t>Project Information</t>
  </si>
  <si>
    <t>Section</t>
  </si>
  <si>
    <t>Field Type</t>
  </si>
  <si>
    <t>Description</t>
  </si>
  <si>
    <t xml:space="preserve">
MEA Assigned Application ID</t>
  </si>
  <si>
    <t xml:space="preserve">
Alphanumeric input</t>
  </si>
  <si>
    <t xml:space="preserve">
Provide the Application ID assigned to the project by MEA in Stage 1 of the application.</t>
  </si>
  <si>
    <t xml:space="preserve">
Descriptive Title of Project</t>
  </si>
  <si>
    <t xml:space="preserve">
Text input</t>
  </si>
  <si>
    <t xml:space="preserve">
Enter the descriptive name of the project ("Project Nickname").</t>
  </si>
  <si>
    <t xml:space="preserve">
Project Type Seeking Auction Funding</t>
  </si>
  <si>
    <t xml:space="preserve">
Dropdown selection</t>
  </si>
  <si>
    <t xml:space="preserve">
Select the project type for which auction funding is being sought.</t>
  </si>
  <si>
    <t>For the Tier 1 RE project or Storage project</t>
  </si>
  <si>
    <t xml:space="preserve">
Technology Type</t>
  </si>
  <si>
    <t xml:space="preserve">
Select the technology type associated with the Tier 1 RE or Storage project. </t>
  </si>
  <si>
    <t xml:space="preserve">
Technology Subtype</t>
  </si>
  <si>
    <t xml:space="preserve">
Select the technology subtype associated with the Tier 1 RE or Storage project. If the technology subtype is not listed, select Other and complete the applicable custom technology fields.</t>
  </si>
  <si>
    <t xml:space="preserve">
Nameplate Capacity (MWac)</t>
  </si>
  <si>
    <t xml:space="preserve">
Numerical input</t>
  </si>
  <si>
    <t xml:space="preserve">
Enter the planned capacity of the system in units of Megawatt-AC (alternating current). Use MWth for technologies providing primarily a thermal output — wastewater to heat and geothermal.</t>
  </si>
  <si>
    <t xml:space="preserve">
First-year Delivery to Grid (MWh)</t>
  </si>
  <si>
    <t xml:space="preserve">
Enter the estimated first-year energy delivered to the grid (MWh), before accounting for annual system degradation.</t>
  </si>
  <si>
    <t xml:space="preserve">
System Lifetime (years)</t>
  </si>
  <si>
    <t xml:space="preserve">
Auto-populated field</t>
  </si>
  <si>
    <t xml:space="preserve">
Displays the associated system lifetime value for the selected technology type automatically, based on assumptions built into the calculator. Except when technology type is 'Other', the value must be entered manually into the additional field that appears.</t>
  </si>
  <si>
    <t xml:space="preserve">
System Degradation Rate (%/year)</t>
  </si>
  <si>
    <t xml:space="preserve">
Automatically displays the annual degradation rate based on the selected technology and the associated assumptions built into the calculator. For 'Other', the value must be entered manually into the additional field that appears.</t>
  </si>
  <si>
    <t xml:space="preserve">
Lifetime Delivery to Grid (MWh)</t>
  </si>
  <si>
    <t xml:space="preserve">
Automatically calculates estimated lifetime energy delivery using first-year delivery, annual degradation rate, and system lifetime.</t>
  </si>
  <si>
    <t>For the Tier 1 RE project or Storage project, Technology Subtype 'Other' Only</t>
  </si>
  <si>
    <t xml:space="preserve">
Custom Technology Name</t>
  </si>
  <si>
    <t xml:space="preserve">
If 'Other' is selected as the Technology Subtype, enter the name of the custom technology subtype planned for deployment. This field should be used only if none of the standard technology subtypes built into the Bid Calculator match the planned project.</t>
  </si>
  <si>
    <t xml:space="preserve">
Custom Technology Lifetime (years)</t>
  </si>
  <si>
    <t xml:space="preserve">
Enter the expected lifetime of the custom technology in years. Supporting documentation must be provided to substantiate this value.</t>
  </si>
  <si>
    <t xml:space="preserve">
Custom Technology Degradation Rate (%/year)</t>
  </si>
  <si>
    <t xml:space="preserve">
Enter the expected annual rate of degradation of the technology as a percentage value per year. Supporting documentation must be provided to substantiate this value.</t>
  </si>
  <si>
    <t>For Co-located Storage Only</t>
  </si>
  <si>
    <t xml:space="preserve">
Battery Technology</t>
  </si>
  <si>
    <t xml:space="preserve">
Select the primary technology type from the list of applicable options. For a technology type other than those listed, select Other and provide the additional information in the field that appears.</t>
  </si>
  <si>
    <t xml:space="preserve">
Battery Technology Lifetime (years)</t>
  </si>
  <si>
    <t xml:space="preserve">
Displays the associated system lifetime value for the selected technology type automatically, based on assumptions built into the calculator. Except, when battery technology is 'Other', the value must be entered manually into the additional field that appears.</t>
  </si>
  <si>
    <t xml:space="preserve">
Battery Technology Degradation Rate (%/year)</t>
  </si>
  <si>
    <t xml:space="preserve">
Battery Capacity (MWac)</t>
  </si>
  <si>
    <t xml:space="preserve">
Enter the capacity of the co-located battery system in terms of Megawatts-AC (alternating current)</t>
  </si>
  <si>
    <t xml:space="preserve">
Battery First-year Dispatch to Grid (MWh-ac)</t>
  </si>
  <si>
    <t xml:space="preserve">
Enter the annual energy delivered to the grid in terms of Megawatt-hours-AC</t>
  </si>
  <si>
    <t xml:space="preserve">
Lifetime Dispatch to Grid (MWh)</t>
  </si>
  <si>
    <t xml:space="preserve">
Calculates lifetime energy dispatched from the co-located battery system using annual dispatch, system lifetime, and degradation rate. Uses reference values for listed technologies and custom inputs when Other is selected.</t>
  </si>
  <si>
    <t>For co-located Storage, Technology Subtype 'Other' Only</t>
  </si>
  <si>
    <t xml:space="preserve">
Other Battery Technology Name</t>
  </si>
  <si>
    <t xml:space="preserve">
If 'Other' is selected as the co-located battery technology, enter the name of the custom battery technology</t>
  </si>
  <si>
    <t xml:space="preserve">
Other Battery Technology Lifetime (years)</t>
  </si>
  <si>
    <t xml:space="preserve">
Enter the expected operating lifetime of the custom co-located battery technology in years. Required when 'Other' is selected as the battery technology type.</t>
  </si>
  <si>
    <t xml:space="preserve">
Other Battery Technology Degradation Rate (%/year)</t>
  </si>
  <si>
    <t xml:space="preserve">
Enter the expected annual degradation rate of the custom co-located battery technology as a percentage. Required when 'Other' is selected as the battery technology type.</t>
  </si>
  <si>
    <t>Total Lifetime Delivery to Grid From Project</t>
  </si>
  <si>
    <t xml:space="preserve">
Project Lifetime Delivery to Grid (MWh)</t>
  </si>
  <si>
    <t xml:space="preserve">
Auto-calculated field</t>
  </si>
  <si>
    <t xml:space="preserve">
Sums up system contributions across individual or hybrid technologies to calculate Project lifetime MWh delivered to grid</t>
  </si>
  <si>
    <t>Project Bid</t>
  </si>
  <si>
    <t xml:space="preserve">
Estimated Project Cost ($)</t>
  </si>
  <si>
    <t xml:space="preserve">
Enter the estimated total cost of the project. Include all applicable capital expenses and interconnection costs</t>
  </si>
  <si>
    <t xml:space="preserve">
Bid Amount ($ requested/MWh lifetime)</t>
  </si>
  <si>
    <t xml:space="preserve">
Enter the amount being requested in terms of dollars and cents per unit of energy delivered to the Grid over the system lifetime</t>
  </si>
  <si>
    <t xml:space="preserve">
Grant Amount Requested ($)</t>
  </si>
  <si>
    <t xml:space="preserve">
Calculates the total grant amount requested by multiplying the bid amount ($/MWh) by total project lifetime delivery (MWh).</t>
  </si>
  <si>
    <t xml:space="preserve">
Grant Amount as Percent (%) of Total Project Cost</t>
  </si>
  <si>
    <t xml:space="preserve">
Displays the total grant amount as a percentage of the total project cost. This value is calculated by dividing the total grant amount by the total project cost</t>
  </si>
  <si>
    <t>'REPORTING' TAB</t>
  </si>
  <si>
    <t xml:space="preserve">
Automatically populated from the Bid Calculator tab</t>
  </si>
  <si>
    <t xml:space="preserve">
Automatically populated based on the project type selected in the Bid Calculator tab</t>
  </si>
  <si>
    <t xml:space="preserve">
Automatically populated based on the technology selected in the Bid Calculator tab</t>
  </si>
  <si>
    <t xml:space="preserve">
Automatically populated based on the technology subtype selected in the Bid Calculator tab</t>
  </si>
  <si>
    <t xml:space="preserve">
Lifetime GHG Emissions Avoided (MT CO₂e)</t>
  </si>
  <si>
    <t xml:space="preserve">
Autocalculated value based on the project's lifetime energy delivery and applicable emissions factors</t>
  </si>
  <si>
    <t xml:space="preserve">
Marginal Cost of Abatement to MEA (MEA$/Lifetime MT CO₂e reduced)</t>
  </si>
  <si>
    <t xml:space="preserve">
Autocalculated value based on the total grant amount requested divided by lifetime GHG emissions avoided</t>
  </si>
  <si>
    <t xml:space="preserve">
Total Leveraged Funding ($) (non-MEA)</t>
  </si>
  <si>
    <t xml:space="preserve">
Enter the total amount of funding leveraged for the project, not including MEA funding </t>
  </si>
  <si>
    <t xml:space="preserve">
Number of Devices Tied to Grid Services</t>
  </si>
  <si>
    <t xml:space="preserve">
Enter the total number of devices connected to grid services</t>
  </si>
  <si>
    <t xml:space="preserve">
Capacity Tied to Grid Services (MW)</t>
  </si>
  <si>
    <t xml:space="preserve">
Enter the total capacity participating in grid services</t>
  </si>
  <si>
    <t xml:space="preserve">
Does the Project Reduce Grid Demand?</t>
  </si>
  <si>
    <t xml:space="preserve">
Select Yes if the proposed project is expected to reduce demand on the electric grid. Otherwise, select No.</t>
  </si>
  <si>
    <t xml:space="preserve">
Total Jobs Created</t>
  </si>
  <si>
    <r>
      <t xml:space="preserve">
Enter the total number of jobs expected to be created by the project. Utilize the linked NLR's </t>
    </r>
    <r>
      <rPr>
        <sz val="16"/>
        <color theme="9" tint="-0.249977111117893"/>
        <rFont val="Aptos"/>
        <family val="2"/>
      </rPr>
      <t xml:space="preserve">Jobs and Economic Development Impact (JEDI) Model </t>
    </r>
    <r>
      <rPr>
        <sz val="16"/>
        <color theme="1" tint="0.14999847407452621"/>
        <rFont val="Aptos"/>
        <family val="2"/>
      </rPr>
      <t>to estimate the number of jobs created.
For battery projects, please use Rutovitz et al. (2025) - https://doi.org/10.1016/j.rser.2025.115339</t>
    </r>
  </si>
  <si>
    <t xml:space="preserve">
Construction Jobs Created</t>
  </si>
  <si>
    <r>
      <t xml:space="preserve">
Enter the number of construction jobs expected to be created during the project development. Utilize the linked NLR's </t>
    </r>
    <r>
      <rPr>
        <sz val="16"/>
        <color theme="9" tint="-0.249977111117893"/>
        <rFont val="Aptos"/>
        <family val="2"/>
      </rPr>
      <t>Jobs and Economic Development Impact (JEDI) Mode</t>
    </r>
    <r>
      <rPr>
        <sz val="16"/>
        <color theme="1" tint="0.14999847407452621"/>
        <rFont val="Aptos"/>
        <family val="2"/>
      </rPr>
      <t>l to estimate the number of jobs created.
For battery projects, please use Rutovitz et al. (2025) - https://doi.org/10.1016/j.rser.2025.115339</t>
    </r>
  </si>
  <si>
    <t xml:space="preserve">
No. of Permanent Jobs Created</t>
  </si>
  <si>
    <r>
      <t xml:space="preserve">
Enter the number of permanent jobs expected to be created by the project. Utilize the linked NLR's </t>
    </r>
    <r>
      <rPr>
        <sz val="16"/>
        <color theme="9" tint="-0.249977111117893"/>
        <rFont val="Aptos"/>
        <family val="2"/>
      </rPr>
      <t>Jobs and Economic Development Impact (JEDI) Model</t>
    </r>
    <r>
      <rPr>
        <sz val="16"/>
        <color theme="1" tint="0.14999847407452621"/>
        <rFont val="Aptos"/>
        <family val="2"/>
      </rPr>
      <t xml:space="preserve"> to estimate the number of jobs created.
For battery projects, please use Rutovitz et al. (2025) - https://doi.org/10.1016/j.rser.2025.115339</t>
    </r>
  </si>
  <si>
    <t xml:space="preserve">
Investment in Overburdened Census Tracts ($)</t>
  </si>
  <si>
    <r>
      <t xml:space="preserve">
Enter the total project investment expected to occur in overburdened census tracts. Utilize the linked </t>
    </r>
    <r>
      <rPr>
        <sz val="16"/>
        <color theme="9" tint="-0.249977111117893"/>
        <rFont val="Aptos"/>
        <family val="2"/>
      </rPr>
      <t>MDEnviroScreen - EJ Score tool</t>
    </r>
    <r>
      <rPr>
        <sz val="16"/>
        <color theme="1" tint="0.14999847407452621"/>
        <rFont val="Aptos"/>
        <family val="2"/>
      </rPr>
      <t xml:space="preserve"> to check if a census tract is Overburdened</t>
    </r>
  </si>
  <si>
    <t>`</t>
  </si>
  <si>
    <t>PROJECT INFORMATION</t>
  </si>
  <si>
    <r>
      <rPr>
        <b/>
        <i/>
        <sz val="14"/>
        <color rgb="FF0070C0"/>
        <rFont val="Aptos"/>
        <family val="2"/>
      </rPr>
      <t>Enter project information in the cells highlighted in yellow. Cells with gray background are auto-calculated.</t>
    </r>
    <r>
      <rPr>
        <i/>
        <sz val="14"/>
        <color theme="1" tint="0.14999847407452621"/>
        <rFont val="Aptos"/>
        <family val="2"/>
      </rPr>
      <t xml:space="preserve">
</t>
    </r>
    <r>
      <rPr>
        <i/>
        <sz val="14"/>
        <color rgb="FFC00000"/>
        <rFont val="Aptos"/>
        <family val="2"/>
      </rPr>
      <t>*</t>
    </r>
    <r>
      <rPr>
        <i/>
        <sz val="14"/>
        <color theme="1" tint="0.14999847407452621"/>
        <rFont val="Aptos"/>
        <family val="2"/>
      </rPr>
      <t>Fields marked with a red asterisk indicate required inputs.</t>
    </r>
  </si>
  <si>
    <r>
      <t>MEA Assigned Application ID</t>
    </r>
    <r>
      <rPr>
        <b/>
        <sz val="14"/>
        <color rgb="FFC00000"/>
        <rFont val="Aptos"/>
        <family val="2"/>
      </rPr>
      <t>*</t>
    </r>
  </si>
  <si>
    <r>
      <t>Descriptive Title of Project</t>
    </r>
    <r>
      <rPr>
        <b/>
        <sz val="14"/>
        <color rgb="FFC00000"/>
        <rFont val="Aptos"/>
        <family val="2"/>
      </rPr>
      <t>*</t>
    </r>
  </si>
  <si>
    <r>
      <t>Project Type Seeking Auction Funding</t>
    </r>
    <r>
      <rPr>
        <b/>
        <sz val="14"/>
        <color rgb="FFC00000"/>
        <rFont val="Aptos"/>
        <family val="2"/>
      </rPr>
      <t>*</t>
    </r>
  </si>
  <si>
    <r>
      <t xml:space="preserve"> Technology Type</t>
    </r>
    <r>
      <rPr>
        <b/>
        <sz val="14"/>
        <color rgb="FFC00000"/>
        <rFont val="Aptos"/>
        <family val="2"/>
      </rPr>
      <t>*</t>
    </r>
  </si>
  <si>
    <r>
      <t>Technology Subtype</t>
    </r>
    <r>
      <rPr>
        <b/>
        <sz val="14"/>
        <color rgb="FFC00000"/>
        <rFont val="Aptos"/>
        <family val="2"/>
      </rPr>
      <t>*</t>
    </r>
  </si>
  <si>
    <r>
      <t>Nameplate Capacity (MWac)</t>
    </r>
    <r>
      <rPr>
        <b/>
        <sz val="14"/>
        <color rgb="FFC00000"/>
        <rFont val="Aptos"/>
        <family val="2"/>
      </rPr>
      <t>*</t>
    </r>
  </si>
  <si>
    <r>
      <t>First-year Delivery to Grid (MWh)</t>
    </r>
    <r>
      <rPr>
        <b/>
        <sz val="14"/>
        <color rgb="FFC00000"/>
        <rFont val="Aptos"/>
        <family val="2"/>
      </rPr>
      <t>*</t>
    </r>
  </si>
  <si>
    <t>System Lifetime (years)</t>
  </si>
  <si>
    <t>System Degradation Rate (%/year)</t>
  </si>
  <si>
    <r>
      <t>Custom Technology Name</t>
    </r>
    <r>
      <rPr>
        <b/>
        <sz val="14"/>
        <color rgb="FFC00000"/>
        <rFont val="Aptos"/>
        <family val="2"/>
      </rPr>
      <t>*</t>
    </r>
  </si>
  <si>
    <r>
      <t>Custom Technology Lifetime (years)</t>
    </r>
    <r>
      <rPr>
        <b/>
        <sz val="14"/>
        <color rgb="FFC00000"/>
        <rFont val="Aptos"/>
        <family val="2"/>
      </rPr>
      <t>*</t>
    </r>
  </si>
  <si>
    <r>
      <t>Custom Technology Degradation Rate (%/year)</t>
    </r>
    <r>
      <rPr>
        <b/>
        <sz val="14"/>
        <color rgb="FFC00000"/>
        <rFont val="Aptos"/>
        <family val="2"/>
      </rPr>
      <t>*</t>
    </r>
  </si>
  <si>
    <t>Lifetime Delivery to Grid (MWh)</t>
  </si>
  <si>
    <r>
      <t>Battery Technology</t>
    </r>
    <r>
      <rPr>
        <b/>
        <sz val="14"/>
        <color rgb="FFC00000"/>
        <rFont val="Aptos"/>
        <family val="2"/>
      </rPr>
      <t>*</t>
    </r>
  </si>
  <si>
    <r>
      <t>Battery Technology Lifetime (years)</t>
    </r>
    <r>
      <rPr>
        <b/>
        <sz val="14"/>
        <color rgb="FFC00000"/>
        <rFont val="Aptos"/>
        <family val="2"/>
      </rPr>
      <t>*</t>
    </r>
  </si>
  <si>
    <r>
      <t>Battery Technology Degradation Rate (%/year)</t>
    </r>
    <r>
      <rPr>
        <b/>
        <sz val="14"/>
        <color rgb="FFC00000"/>
        <rFont val="Aptos"/>
        <family val="2"/>
      </rPr>
      <t>*</t>
    </r>
  </si>
  <si>
    <r>
      <t>Battery Capacity (MWac)</t>
    </r>
    <r>
      <rPr>
        <b/>
        <sz val="14"/>
        <color rgb="FFC00000"/>
        <rFont val="Aptos"/>
        <family val="2"/>
      </rPr>
      <t>*</t>
    </r>
  </si>
  <si>
    <r>
      <t>Battery First-year Dispatch to Grid (MWh-ac)</t>
    </r>
    <r>
      <rPr>
        <b/>
        <sz val="14"/>
        <color rgb="FFC00000"/>
        <rFont val="Aptos"/>
        <family val="2"/>
      </rPr>
      <t>*</t>
    </r>
  </si>
  <si>
    <r>
      <t>Other Battery Technology Name</t>
    </r>
    <r>
      <rPr>
        <b/>
        <sz val="14"/>
        <color rgb="FFC00000"/>
        <rFont val="Aptos"/>
        <family val="2"/>
      </rPr>
      <t>*</t>
    </r>
  </si>
  <si>
    <r>
      <t>Other Battery Technology Lifetime (years)</t>
    </r>
    <r>
      <rPr>
        <b/>
        <sz val="14"/>
        <color rgb="FFC00000"/>
        <rFont val="Aptos"/>
        <family val="2"/>
      </rPr>
      <t>*</t>
    </r>
  </si>
  <si>
    <r>
      <t>Other Battery Technology Degradation Rate (%/year)</t>
    </r>
    <r>
      <rPr>
        <b/>
        <sz val="14"/>
        <color rgb="FFC00000"/>
        <rFont val="Aptos"/>
        <family val="2"/>
      </rPr>
      <t>*</t>
    </r>
  </si>
  <si>
    <t>Lifetime Dispatch to Grid (MWh-ac)</t>
  </si>
  <si>
    <t>Project Lifetime Delivery to Grid (MWh)</t>
  </si>
  <si>
    <t>PROJECT BID</t>
  </si>
  <si>
    <t>The bid amount cannot be changed after this application stage.</t>
  </si>
  <si>
    <r>
      <t>Estimated Project Cost ($)</t>
    </r>
    <r>
      <rPr>
        <b/>
        <sz val="14"/>
        <color rgb="FFC00000"/>
        <rFont val="Aptos"/>
        <family val="2"/>
      </rPr>
      <t xml:space="preserve">*
</t>
    </r>
    <r>
      <rPr>
        <sz val="12"/>
        <color theme="1"/>
        <rFont val="Aptos"/>
        <family val="2"/>
      </rPr>
      <t>Include all applicable CapEx and Interconnection costs</t>
    </r>
  </si>
  <si>
    <r>
      <t>Bid Amount 
($ requested/MWh lifetime)</t>
    </r>
    <r>
      <rPr>
        <b/>
        <sz val="14"/>
        <color rgb="FFC00000"/>
        <rFont val="Aptos"/>
        <family val="2"/>
      </rPr>
      <t>*</t>
    </r>
  </si>
  <si>
    <t>Grant Amount Requested ($)</t>
  </si>
  <si>
    <t>Grant Amount as Percent (%) of Total Project Cost</t>
  </si>
  <si>
    <r>
      <t xml:space="preserve">Key Performance Indicators (KPIs)
</t>
    </r>
    <r>
      <rPr>
        <b/>
        <i/>
        <sz val="14"/>
        <color rgb="FF0070C0"/>
        <rFont val="Aptos"/>
        <family val="2"/>
      </rPr>
      <t>Enter project information in the cells highlighted in yellow. Cells with gray background are auto-calculated.</t>
    </r>
    <r>
      <rPr>
        <i/>
        <sz val="14"/>
        <color rgb="FFC00000"/>
        <rFont val="Aptos"/>
        <family val="2"/>
      </rPr>
      <t xml:space="preserve">
*</t>
    </r>
    <r>
      <rPr>
        <i/>
        <sz val="14"/>
        <color theme="1" tint="0.14999847407452621"/>
        <rFont val="Aptos"/>
        <family val="2"/>
      </rPr>
      <t>Fields marked with an asterisk are required</t>
    </r>
  </si>
  <si>
    <t>PROJECT METRICS</t>
  </si>
  <si>
    <t>Enter information in the cells highlighted in yellow.</t>
  </si>
  <si>
    <t>MEA Assigned Application ID</t>
  </si>
  <si>
    <t>Descriptive Title of Project</t>
  </si>
  <si>
    <t>Project Type Seeking Auction Funding</t>
  </si>
  <si>
    <t xml:space="preserve"> Technology Type</t>
  </si>
  <si>
    <t>Technology Subtype</t>
  </si>
  <si>
    <t>Lifetime GHG Emissions Avoided (MT CO2e)</t>
  </si>
  <si>
    <t>Marginal Cost of Abatement to MEA (MEA$/Lifetime MT CO2e reduced)</t>
  </si>
  <si>
    <r>
      <t>Total Leveraged Funding ($) 
(non-MEA)</t>
    </r>
    <r>
      <rPr>
        <b/>
        <sz val="14"/>
        <color rgb="FFC00000"/>
        <rFont val="Aptos"/>
        <family val="2"/>
      </rPr>
      <t>*</t>
    </r>
  </si>
  <si>
    <r>
      <t>Number of Devices Tied to Grid Services</t>
    </r>
    <r>
      <rPr>
        <b/>
        <sz val="14"/>
        <color rgb="FFC00000"/>
        <rFont val="Aptos"/>
        <family val="2"/>
      </rPr>
      <t>*</t>
    </r>
  </si>
  <si>
    <r>
      <t>Capacity Tied to Grid Services (MW)</t>
    </r>
    <r>
      <rPr>
        <b/>
        <sz val="14"/>
        <color rgb="FFC00000"/>
        <rFont val="Aptos"/>
        <family val="2"/>
      </rPr>
      <t>*</t>
    </r>
  </si>
  <si>
    <r>
      <t>Does the Project Reduce Grid Demand?</t>
    </r>
    <r>
      <rPr>
        <b/>
        <sz val="14"/>
        <color rgb="FFC00000"/>
        <rFont val="Aptos"/>
        <family val="2"/>
      </rPr>
      <t>*</t>
    </r>
  </si>
  <si>
    <r>
      <t>Total Jobs Created</t>
    </r>
    <r>
      <rPr>
        <b/>
        <sz val="14"/>
        <color rgb="FFC00000"/>
        <rFont val="Aptos"/>
        <family val="2"/>
      </rPr>
      <t>*</t>
    </r>
  </si>
  <si>
    <r>
      <t>Construction Jobs Created</t>
    </r>
    <r>
      <rPr>
        <b/>
        <sz val="14"/>
        <color rgb="FFC00000"/>
        <rFont val="Aptos"/>
        <family val="2"/>
      </rPr>
      <t>*</t>
    </r>
  </si>
  <si>
    <r>
      <t>No. of Permanent Jobs Created</t>
    </r>
    <r>
      <rPr>
        <b/>
        <sz val="14"/>
        <color rgb="FFC00000"/>
        <rFont val="Aptos"/>
        <family val="2"/>
      </rPr>
      <t>*</t>
    </r>
  </si>
  <si>
    <r>
      <t>Investment in Overburdened Census Tracts ($)</t>
    </r>
    <r>
      <rPr>
        <b/>
        <sz val="14"/>
        <color rgb="FFC00000"/>
        <rFont val="Aptos"/>
        <family val="2"/>
      </rPr>
      <t>*</t>
    </r>
  </si>
  <si>
    <r>
      <t xml:space="preserve">Update Log
</t>
    </r>
    <r>
      <rPr>
        <sz val="16"/>
        <color theme="1" tint="0.14999847407452621"/>
        <rFont val="Aptos Light"/>
        <family val="2"/>
      </rPr>
      <t xml:space="preserve">v.1.000
To report bugs or suggest features, write to MEA at </t>
    </r>
    <r>
      <rPr>
        <u/>
        <sz val="16"/>
        <color theme="9" tint="-0.499984740745262"/>
        <rFont val="Aptos Light"/>
        <family val="2"/>
      </rPr>
      <t>grid.mea@maryland.gov</t>
    </r>
  </si>
  <si>
    <t>ID</t>
  </si>
  <si>
    <t>Date Logged</t>
  </si>
  <si>
    <t>Type</t>
  </si>
  <si>
    <t>Version</t>
  </si>
  <si>
    <t>Status</t>
  </si>
  <si>
    <t>TIER 1 Renewables</t>
  </si>
  <si>
    <t>Renewable Type</t>
  </si>
  <si>
    <t>Lifetime (years)</t>
  </si>
  <si>
    <t>Fuel Displaced</t>
  </si>
  <si>
    <t>Unit</t>
  </si>
  <si>
    <t>Reference</t>
  </si>
  <si>
    <t>Solar PV</t>
  </si>
  <si>
    <t>Electricity</t>
  </si>
  <si>
    <t>MWh</t>
  </si>
  <si>
    <t>NREL ATB 2024b (Technical Life)</t>
  </si>
  <si>
    <t>Solar Thermal (CSP)</t>
  </si>
  <si>
    <t>Wind</t>
  </si>
  <si>
    <t>Hydro &lt; 30 MW</t>
  </si>
  <si>
    <t>Fuel Cell</t>
  </si>
  <si>
    <t>Clean Hydrogen Partnership, Large scale FC installations (0.4 - 30 MW) for hydrogen and renewable methane, 2021 (Technical Life)</t>
  </si>
  <si>
    <t>Methane-from-Waste</t>
  </si>
  <si>
    <t>EPA Landfill Gas Energy Cost Model (Technical Life)</t>
  </si>
  <si>
    <t>Waste-to-heat</t>
  </si>
  <si>
    <t>Danish Energy Agency, Technology Data for Generation of Electricity and District Heating, 2026 (Technical Life)</t>
  </si>
  <si>
    <t>Poultry Litter-to-Energy</t>
  </si>
  <si>
    <t>Technical Life taken from Waste-to-heat as a conservative estimate. No credible reference found.</t>
  </si>
  <si>
    <t>Biomass</t>
  </si>
  <si>
    <t>Natural Gas</t>
  </si>
  <si>
    <t>Geothermal</t>
  </si>
  <si>
    <t>Ocean</t>
  </si>
  <si>
    <t>Placeholder value for Technical Life. No credible reference found.</t>
  </si>
  <si>
    <t>Energy Storage Type</t>
  </si>
  <si>
    <t>Battery Technology</t>
  </si>
  <si>
    <t>Degradation Rate (Calendar Life) (%/yr)</t>
  </si>
  <si>
    <t>Li-Ion (Phosphate)</t>
  </si>
  <si>
    <t>Point values for the year 2023 for a 10 MW, 4 hour duration battery, cycling once per day taken as the reference cases for degradation rates and technical life.
Source for formulas: Pacific Northwest National Laboratory (PNNL) Energy Storage Cost and Performance Database (2024)</t>
  </si>
  <si>
    <t>Li-Ion (NMC)</t>
  </si>
  <si>
    <t>Lead Acid</t>
  </si>
  <si>
    <t>Zinc</t>
  </si>
  <si>
    <t>Vanadium Redox Flow</t>
  </si>
  <si>
    <t>Pumped Storage Hydropower (PSH)</t>
  </si>
  <si>
    <t>Emissions Factor</t>
  </si>
  <si>
    <t>Fuel</t>
  </si>
  <si>
    <t>Emissions Factor (MT CO2e/unit)</t>
  </si>
  <si>
    <t xml:space="preserve">MDE GHG Inventory (2023) </t>
  </si>
  <si>
    <t>Technology Assumptions</t>
  </si>
  <si>
    <t>Solar PV Technology</t>
  </si>
  <si>
    <t>Lifetimes (years)</t>
  </si>
  <si>
    <t>Degradation Rate (%/yr)</t>
  </si>
  <si>
    <t>p-type mono PERC</t>
  </si>
  <si>
    <t>Median PLRs (%/yr) taken for the high light level scenario
NREL - Jordan et al. 2022, Photovoltaic fleet degradation insights</t>
  </si>
  <si>
    <t>Heterojunction (HJT/SHJ)</t>
  </si>
  <si>
    <t>Back-contact (IBC)</t>
  </si>
  <si>
    <t>CdTe thin film</t>
  </si>
  <si>
    <t>Multi-Si Al-BSF</t>
  </si>
  <si>
    <t>n-type mono (Conventional)</t>
  </si>
  <si>
    <t>LG NeON 2 Black (LG320N1K-A5)</t>
  </si>
  <si>
    <t>Wind Technology</t>
  </si>
  <si>
    <t>Land-based, geared drivetrain</t>
  </si>
  <si>
    <t>Year 1 - 10 performance (degradation rate) of New cohort of on-shore wind projects (2008 and newer) taken
Berkeley Lab, 2020 - How Does Wind Project Performance Change with Age in the United States?</t>
  </si>
  <si>
    <t>Land-based, direct-drive</t>
  </si>
  <si>
    <t>External Tools</t>
  </si>
  <si>
    <t>Tool Name</t>
  </si>
  <si>
    <t>Developed By</t>
  </si>
  <si>
    <t>Jobs and Economic Impact Development (JEDI) Tool</t>
  </si>
  <si>
    <t>National Laboratory of the Rockies (NLR)</t>
  </si>
  <si>
    <t>https://www.nlr.gov/analysis/jedi/about</t>
  </si>
  <si>
    <t>MDEnviroScreen Tool</t>
  </si>
  <si>
    <t>Maryland Department of the Environment (MDE)</t>
  </si>
  <si>
    <t>https://mde.maryland.gov/Environmental_Justice/Pages/MDEnviroScreen.aspx</t>
  </si>
  <si>
    <t>Research article - Jobs/MW factors for battery projects</t>
  </si>
  <si>
    <t>Rutovitz et al.</t>
  </si>
  <si>
    <t>https://doi.org/10.1016/j.rser.2025.115339</t>
  </si>
  <si>
    <t>Type of Project</t>
  </si>
  <si>
    <t>Solar Thermal</t>
  </si>
  <si>
    <t>Project Type Selection</t>
  </si>
  <si>
    <t>Tier 1 RE</t>
  </si>
  <si>
    <t>Hydro</t>
  </si>
  <si>
    <t>Storage</t>
  </si>
  <si>
    <t>TIER 1 RE + Storage</t>
  </si>
  <si>
    <t>Wastewater-to-Heat</t>
  </si>
  <si>
    <t>Grid demand reduction</t>
  </si>
  <si>
    <t>Yes/No</t>
  </si>
  <si>
    <t>Yes</t>
  </si>
  <si>
    <t>No</t>
  </si>
  <si>
    <t>Battery Storage</t>
  </si>
  <si>
    <t>Li-Ion LFP</t>
  </si>
  <si>
    <t>Li-Ion NMC</t>
  </si>
  <si>
    <t>Other</t>
  </si>
  <si>
    <t>-</t>
  </si>
  <si>
    <t>Lifetime</t>
  </si>
  <si>
    <t>Degradation Rate (%)</t>
  </si>
  <si>
    <t xml:space="preserve">Geothermal </t>
  </si>
  <si>
    <t xml:space="preserve">Lifetime </t>
  </si>
  <si>
    <t>Formatting Notes</t>
  </si>
  <si>
    <t>Font</t>
  </si>
  <si>
    <t>Aptos</t>
  </si>
  <si>
    <t>Column headings in sections</t>
  </si>
  <si>
    <t>size 16, Bold</t>
  </si>
  <si>
    <t>field names</t>
  </si>
  <si>
    <t>size 14</t>
  </si>
  <si>
    <t>User inputs</t>
  </si>
  <si>
    <t>size 18, navy blue on yellow background</t>
  </si>
  <si>
    <t>Auto-calculated fields</t>
  </si>
  <si>
    <t>size 18, dark blue on gray</t>
  </si>
  <si>
    <t>Text in cells</t>
  </si>
  <si>
    <t>Left indent, 1</t>
  </si>
  <si>
    <t>Border Colors</t>
  </si>
  <si>
    <t>#A6A6A6 for bounding boxes -- external borders (only)</t>
  </si>
  <si>
    <t>#D9D9D9 for internal borders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</si>
</sst>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_);_(&quot;$&quot;* \(#,##0\);_(&quot;$&quot;* &quot;-&quot;??_);_(@_)"/>
    <numFmt numFmtId="165" formatCode="0.0000%"/>
    <numFmt numFmtId="166" formatCode="0.0%"/>
  </numFmts>
  <fonts count="46">
    <font>
      <sz val="10"/>
      <color rgb="FF000000"/>
      <name val="Arial"/>
      <scheme val="minor"/>
    </font>
    <font>
      <sz val="60"/>
      <color rgb="FF000000"/>
      <name val="Aptos"/>
      <family val="2"/>
    </font>
    <font>
      <sz val="10"/>
      <color rgb="FF000000"/>
      <name val="Aptos"/>
      <family val="2"/>
    </font>
    <font>
      <b/>
      <sz val="26"/>
      <color theme="1" tint="0.14999847407452621"/>
      <name val="Aptos"/>
      <family val="2"/>
    </font>
    <font>
      <b/>
      <i/>
      <sz val="14"/>
      <color theme="1" tint="0.14999847407452621"/>
      <name val="Aptos"/>
      <family val="2"/>
    </font>
    <font>
      <b/>
      <sz val="16"/>
      <color theme="1" tint="0.14999847407452621"/>
      <name val="Aptos"/>
      <family val="2"/>
    </font>
    <font>
      <sz val="14"/>
      <color rgb="FF000000"/>
      <name val="Aptos"/>
      <family val="2"/>
    </font>
    <font>
      <sz val="18"/>
      <color rgb="FF0070C0"/>
      <name val="Aptos"/>
      <family val="2"/>
    </font>
    <font>
      <i/>
      <sz val="14"/>
      <color theme="1" tint="0.14999847407452621"/>
      <name val="Aptos"/>
      <family val="2"/>
    </font>
    <font>
      <b/>
      <i/>
      <sz val="16"/>
      <color theme="1" tint="0.14999847407452621"/>
      <name val="Aptos"/>
      <family val="2"/>
    </font>
    <font>
      <b/>
      <sz val="14"/>
      <color theme="1" tint="0.14999847407452621"/>
      <name val="Aptos"/>
      <family val="2"/>
    </font>
    <font>
      <b/>
      <sz val="14"/>
      <color rgb="FFC00000"/>
      <name val="Aptos"/>
      <family val="2"/>
    </font>
    <font>
      <sz val="10"/>
      <color rgb="FF000000"/>
      <name val="Arial"/>
      <family val="2"/>
      <scheme val="minor"/>
    </font>
    <font>
      <sz val="14"/>
      <name val="Aptos"/>
      <family val="2"/>
    </font>
    <font>
      <sz val="14"/>
      <color theme="1" tint="0.14999847407452621"/>
      <name val="Aptos"/>
      <family val="2"/>
    </font>
    <font>
      <b/>
      <sz val="22"/>
      <color rgb="FF1B5559"/>
      <name val="Aptos"/>
      <family val="2"/>
    </font>
    <font>
      <sz val="18"/>
      <color theme="1" tint="0.14999847407452621"/>
      <name val="Aptos"/>
      <family val="2"/>
    </font>
    <font>
      <b/>
      <sz val="20"/>
      <color rgb="FF000000"/>
      <name val="Aptos"/>
      <family val="2"/>
    </font>
    <font>
      <sz val="18"/>
      <color rgb="FF004064"/>
      <name val="Aptos"/>
      <family val="2"/>
    </font>
    <font>
      <sz val="14"/>
      <color theme="0"/>
      <name val="Aptos"/>
      <family val="2"/>
    </font>
    <font>
      <sz val="14"/>
      <color rgb="FF004064"/>
      <name val="Aptos"/>
      <family val="2"/>
    </font>
    <font>
      <b/>
      <sz val="14"/>
      <color rgb="FF000000"/>
      <name val="Aptos"/>
      <family val="2"/>
    </font>
    <font>
      <sz val="8"/>
      <name val="Arial"/>
      <family val="2"/>
      <scheme val="minor"/>
    </font>
    <font>
      <sz val="10"/>
      <color rgb="FF000000"/>
      <name val="Arial"/>
      <family val="2"/>
      <scheme val="minor"/>
    </font>
    <font>
      <i/>
      <sz val="16"/>
      <color theme="1" tint="0.249977111117893"/>
      <name val="Aptos"/>
      <family val="2"/>
    </font>
    <font>
      <i/>
      <u/>
      <sz val="16"/>
      <color theme="1" tint="0.249977111117893"/>
      <name val="Aptos"/>
      <family val="2"/>
    </font>
    <font>
      <sz val="12"/>
      <color rgb="FF000000"/>
      <name val="Tahoma"/>
      <family val="2"/>
    </font>
    <font>
      <sz val="14"/>
      <color rgb="FF000000"/>
      <name val="Arial"/>
      <family val="2"/>
      <scheme val="minor"/>
    </font>
    <font>
      <sz val="16"/>
      <color theme="1" tint="0.14999847407452621"/>
      <name val="Aptos Light"/>
      <family val="2"/>
    </font>
    <font>
      <u/>
      <sz val="16"/>
      <color theme="9" tint="-0.499984740745262"/>
      <name val="Aptos Light"/>
      <family val="2"/>
    </font>
    <font>
      <i/>
      <u/>
      <sz val="16"/>
      <color theme="9" tint="-0.499984740745262"/>
      <name val="Aptos"/>
      <family val="2"/>
    </font>
    <font>
      <sz val="12"/>
      <color theme="1"/>
      <name val="Aptos"/>
      <family val="2"/>
    </font>
    <font>
      <i/>
      <sz val="14"/>
      <color rgb="FFC00000"/>
      <name val="Aptos"/>
      <family val="2"/>
    </font>
    <font>
      <sz val="16"/>
      <color theme="1" tint="0.14999847407452621"/>
      <name val="Aptos"/>
      <family val="2"/>
    </font>
    <font>
      <sz val="12"/>
      <color rgb="FF000000"/>
      <name val="Tahoma"/>
      <family val="34"/>
    </font>
    <font>
      <sz val="16"/>
      <color theme="9" tint="-0.249977111117893"/>
      <name val="Aptos"/>
      <family val="2"/>
    </font>
    <font>
      <sz val="11"/>
      <color rgb="FF004064"/>
      <name val="Aptos"/>
      <family val="2"/>
    </font>
    <font>
      <sz val="9"/>
      <color rgb="FF000000"/>
      <name val="Aptos"/>
      <family val="2"/>
    </font>
    <font>
      <b/>
      <sz val="9"/>
      <color rgb="FF000000"/>
      <name val="Aptos"/>
      <family val="2"/>
    </font>
    <font>
      <b/>
      <sz val="9"/>
      <color rgb="FF000000"/>
      <name val="Aptos SemiBold"/>
      <family val="2"/>
    </font>
    <font>
      <sz val="9"/>
      <color rgb="FF000000"/>
      <name val="Aptos SemiBold"/>
      <family val="2"/>
    </font>
    <font>
      <sz val="11"/>
      <color theme="1" tint="0.14999847407452621"/>
      <name val="Aptos"/>
      <family val="2"/>
    </font>
    <font>
      <sz val="16"/>
      <color theme="1" tint="4.9989318521683403E-2"/>
      <name val="Aptos"/>
      <family val="2"/>
    </font>
    <font>
      <b/>
      <i/>
      <sz val="14"/>
      <color rgb="FF0070C0"/>
      <name val="Aptos"/>
      <family val="2"/>
    </font>
    <font>
      <b/>
      <i/>
      <sz val="16"/>
      <color rgb="FF0070C0"/>
      <name val="Aptos"/>
      <family val="2"/>
    </font>
    <font>
      <sz val="14"/>
      <color rgb="FFF0F9FA"/>
      <name val="Aptos"/>
      <family val="2"/>
    </font>
  </fonts>
  <fills count="21">
    <fill>
      <patternFill patternType="none"/>
    </fill>
    <fill>
      <patternFill patternType="gray125"/>
    </fill>
    <fill>
      <patternFill patternType="solid">
        <fgColor rgb="FF004064"/>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0F9FA"/>
        <bgColor indexed="64"/>
      </patternFill>
    </fill>
    <fill>
      <patternFill patternType="solid">
        <fgColor theme="9" tint="0.79998168889431442"/>
        <bgColor indexed="64"/>
      </patternFill>
    </fill>
    <fill>
      <patternFill patternType="solid">
        <fgColor rgb="FFF2F4F7"/>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2" tint="-4.9989318521683403E-2"/>
        <bgColor indexed="64"/>
      </patternFill>
    </fill>
    <fill>
      <patternFill patternType="solid">
        <fgColor rgb="FFEDF8F9"/>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9" tint="-0.499984740745262"/>
        <bgColor indexed="64"/>
      </patternFill>
    </fill>
    <fill>
      <patternFill patternType="solid">
        <fgColor rgb="FFB5E3E8"/>
        <bgColor indexed="64"/>
      </patternFill>
    </fill>
    <fill>
      <patternFill patternType="solid">
        <fgColor rgb="FFDAF1F3"/>
        <bgColor indexed="64"/>
      </patternFill>
    </fill>
    <fill>
      <patternFill patternType="solid">
        <fgColor theme="0" tint="-0.249977111117893"/>
        <bgColor indexed="64"/>
      </patternFill>
    </fill>
    <fill>
      <patternFill patternType="solid">
        <fgColor rgb="FFFFF9E6"/>
        <bgColor indexed="64"/>
      </patternFill>
    </fill>
    <fill>
      <patternFill patternType="solid">
        <fgColor theme="0"/>
        <bgColor indexed="64"/>
      </patternFill>
    </fill>
  </fills>
  <borders count="117">
    <border>
      <left/>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rgb="FF0040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34998626667073579"/>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34998626667073579"/>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style="thin">
        <color theme="0" tint="-0.34998626667073579"/>
      </right>
      <top/>
      <bottom style="thin">
        <color theme="0" tint="-0.14996795556505021"/>
      </bottom>
      <diagonal/>
    </border>
    <border>
      <left/>
      <right/>
      <top style="thin">
        <color theme="0" tint="-0.14996795556505021"/>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rgb="FFA6A6A6"/>
      </right>
      <top/>
      <bottom/>
      <diagonal/>
    </border>
    <border>
      <left style="thin">
        <color rgb="FFA6A6A6"/>
      </left>
      <right/>
      <top/>
      <bottom/>
      <diagonal/>
    </border>
    <border>
      <left style="thin">
        <color theme="0" tint="-0.34998626667073579"/>
      </left>
      <right/>
      <top style="thin">
        <color theme="0" tint="-0.34998626667073579"/>
      </top>
      <bottom style="thin">
        <color theme="0" tint="-0.14996795556505021"/>
      </bottom>
      <diagonal/>
    </border>
    <border>
      <left/>
      <right style="thin">
        <color theme="0" tint="-0.34998626667073579"/>
      </right>
      <top style="thin">
        <color theme="0" tint="-0.34998626667073579"/>
      </top>
      <bottom style="thin">
        <color theme="0" tint="-0.14996795556505021"/>
      </bottom>
      <diagonal/>
    </border>
    <border>
      <left/>
      <right/>
      <top style="thin">
        <color theme="0" tint="-0.34998626667073579"/>
      </top>
      <bottom style="thin">
        <color theme="0" tint="-0.14996795556505021"/>
      </bottom>
      <diagonal/>
    </border>
    <border>
      <left style="thin">
        <color theme="0" tint="-0.34998626667073579"/>
      </left>
      <right/>
      <top/>
      <bottom style="thin">
        <color theme="0" tint="-0.14996795556505021"/>
      </bottom>
      <diagonal/>
    </border>
    <border>
      <left/>
      <right style="thin">
        <color theme="0" tint="-0.34998626667073579"/>
      </right>
      <top style="thin">
        <color theme="0" tint="-0.14996795556505021"/>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diagonal/>
    </border>
    <border>
      <left/>
      <right style="thin">
        <color rgb="FFA6A6A6"/>
      </right>
      <top style="thin">
        <color rgb="FFA6A6A6"/>
      </top>
      <bottom/>
      <diagonal/>
    </border>
    <border>
      <left style="thin">
        <color theme="0" tint="-0.24994659260841701"/>
      </left>
      <right style="thin">
        <color rgb="FFA6A6A6"/>
      </right>
      <top style="thin">
        <color theme="0" tint="-0.24994659260841701"/>
      </top>
      <bottom style="thin">
        <color theme="0" tint="-0.24994659260841701"/>
      </bottom>
      <diagonal/>
    </border>
    <border>
      <left style="thin">
        <color theme="0" tint="-0.24994659260841701"/>
      </left>
      <right style="thin">
        <color rgb="FFA6A6A6"/>
      </right>
      <top style="thin">
        <color theme="0" tint="-0.24994659260841701"/>
      </top>
      <bottom style="thin">
        <color rgb="FFA6A6A6"/>
      </bottom>
      <diagonal/>
    </border>
    <border>
      <left style="thin">
        <color theme="0" tint="-0.34998626667073579"/>
      </left>
      <right/>
      <top style="thin">
        <color theme="0" tint="-0.14996795556505021"/>
      </top>
      <bottom style="thin">
        <color theme="0" tint="-0.14996795556505021"/>
      </bottom>
      <diagonal/>
    </border>
    <border>
      <left style="thin">
        <color theme="0" tint="-0.34998626667073579"/>
      </left>
      <right style="thin">
        <color theme="0" tint="-0.34998626667073579"/>
      </right>
      <top style="thin">
        <color theme="0" tint="-0.34998626667073579"/>
      </top>
      <bottom/>
      <diagonal/>
    </border>
    <border>
      <left/>
      <right style="thin">
        <color theme="0" tint="-0.14996795556505021"/>
      </right>
      <top style="thin">
        <color theme="0" tint="-0.14993743705557422"/>
      </top>
      <bottom style="thin">
        <color theme="0" tint="-0.14993743705557422"/>
      </bottom>
      <diagonal/>
    </border>
    <border>
      <left style="thin">
        <color theme="0" tint="-0.14996795556505021"/>
      </left>
      <right/>
      <top style="thin">
        <color theme="0" tint="-0.14993743705557422"/>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right/>
      <top style="thin">
        <color theme="0" tint="-0.14996795556505021"/>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6795556505021"/>
      </top>
      <bottom style="thin">
        <color theme="0" tint="-0.14996795556505021"/>
      </bottom>
      <diagonal/>
    </border>
    <border>
      <left/>
      <right/>
      <top style="thin">
        <color theme="0" tint="-0.14993743705557422"/>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34998626667073579"/>
      </bottom>
      <diagonal/>
    </border>
    <border>
      <left style="thin">
        <color theme="0" tint="-0.14996795556505021"/>
      </left>
      <right/>
      <top style="thin">
        <color theme="0" tint="-0.14996795556505021"/>
      </top>
      <bottom style="thin">
        <color theme="0" tint="-0.14993743705557422"/>
      </bottom>
      <diagonal/>
    </border>
    <border>
      <left/>
      <right style="thin">
        <color theme="0" tint="-0.14996795556505021"/>
      </right>
      <top style="thin">
        <color theme="0" tint="-0.14996795556505021"/>
      </top>
      <bottom style="thin">
        <color theme="0" tint="-0.14993743705557422"/>
      </bottom>
      <diagonal/>
    </border>
    <border>
      <left style="thin">
        <color theme="0" tint="-0.14993743705557422"/>
      </left>
      <right/>
      <top style="thin">
        <color theme="0" tint="-0.14993743705557422"/>
      </top>
      <bottom style="thin">
        <color theme="0" tint="-0.34998626667073579"/>
      </bottom>
      <diagonal/>
    </border>
    <border>
      <left/>
      <right style="thin">
        <color theme="0" tint="-0.14993743705557422"/>
      </right>
      <top style="thin">
        <color theme="0" tint="-0.14993743705557422"/>
      </top>
      <bottom style="thin">
        <color theme="0" tint="-0.34998626667073579"/>
      </bottom>
      <diagonal/>
    </border>
    <border>
      <left/>
      <right style="thin">
        <color theme="0" tint="-0.34998626667073579"/>
      </right>
      <top style="thin">
        <color theme="0" tint="-0.14990691854609822"/>
      </top>
      <bottom style="thin">
        <color theme="0" tint="-0.34998626667073579"/>
      </bottom>
      <diagonal/>
    </border>
    <border>
      <left/>
      <right style="thin">
        <color theme="0" tint="-0.14996795556505021"/>
      </right>
      <top style="thin">
        <color theme="0" tint="-0.14993743705557422"/>
      </top>
      <bottom style="thin">
        <color rgb="FFD9D9D9"/>
      </bottom>
      <diagonal/>
    </border>
    <border>
      <left/>
      <right/>
      <top style="thin">
        <color theme="0" tint="-0.14996795556505021"/>
      </top>
      <bottom style="thin">
        <color rgb="FFD9D9D9"/>
      </bottom>
      <diagonal/>
    </border>
    <border>
      <left/>
      <right style="thin">
        <color theme="0" tint="-0.14993743705557422"/>
      </right>
      <top style="thin">
        <color theme="0" tint="-0.14996795556505021"/>
      </top>
      <bottom style="thin">
        <color rgb="FFD9D9D9"/>
      </bottom>
      <diagonal/>
    </border>
    <border>
      <left style="thin">
        <color theme="0" tint="-0.14993743705557422"/>
      </left>
      <right/>
      <top style="thin">
        <color theme="0" tint="-0.14996795556505021"/>
      </top>
      <bottom style="thin">
        <color rgb="FFD9D9D9"/>
      </bottom>
      <diagonal/>
    </border>
    <border>
      <left/>
      <right/>
      <top/>
      <bottom style="thin">
        <color rgb="FFD9D9D9"/>
      </bottom>
      <diagonal/>
    </border>
    <border>
      <left/>
      <right style="thin">
        <color rgb="FFA6A6A6"/>
      </right>
      <top style="thin">
        <color theme="0" tint="-0.14996795556505021"/>
      </top>
      <bottom style="thin">
        <color rgb="FFA6A6A6"/>
      </bottom>
      <diagonal/>
    </border>
    <border>
      <left/>
      <right/>
      <top style="thin">
        <color theme="0" tint="-0.14996795556505021"/>
      </top>
      <bottom style="thin">
        <color rgb="FFA6A6A6"/>
      </bottom>
      <diagonal/>
    </border>
    <border>
      <left style="thin">
        <color theme="0" tint="-0.34998626667073579"/>
      </left>
      <right/>
      <top style="thin">
        <color rgb="FFA6A6A6"/>
      </top>
      <bottom/>
      <diagonal/>
    </border>
    <border>
      <left style="thin">
        <color theme="0" tint="-0.34998626667073579"/>
      </left>
      <right style="thin">
        <color rgb="FFA6A6A6"/>
      </right>
      <top style="thin">
        <color rgb="FFA6A6A6"/>
      </top>
      <bottom/>
      <diagonal/>
    </border>
    <border>
      <left style="thin">
        <color rgb="FFA6A6A6"/>
      </left>
      <right/>
      <top style="thin">
        <color theme="0" tint="-0.14996795556505021"/>
      </top>
      <bottom style="thin">
        <color theme="0" tint="-0.14996795556505021"/>
      </bottom>
      <diagonal/>
    </border>
    <border>
      <left/>
      <right style="thin">
        <color rgb="FFA6A6A6"/>
      </right>
      <top style="thin">
        <color theme="0" tint="-0.14996795556505021"/>
      </top>
      <bottom style="thin">
        <color theme="0" tint="-0.14996795556505021"/>
      </bottom>
      <diagonal/>
    </border>
    <border>
      <left style="thin">
        <color rgb="FFA6A6A6"/>
      </left>
      <right/>
      <top style="thin">
        <color theme="0" tint="-0.14993743705557422"/>
      </top>
      <bottom style="thin">
        <color theme="0" tint="-0.14993743705557422"/>
      </bottom>
      <diagonal/>
    </border>
    <border>
      <left style="thin">
        <color rgb="FFA6A6A6"/>
      </left>
      <right/>
      <top/>
      <bottom style="thin">
        <color theme="0" tint="-0.14993743705557422"/>
      </bottom>
      <diagonal/>
    </border>
    <border>
      <left/>
      <right style="thin">
        <color rgb="FFA6A6A6"/>
      </right>
      <top style="thin">
        <color theme="0" tint="-0.14996795556505021"/>
      </top>
      <bottom style="thin">
        <color rgb="FFD9D9D9"/>
      </bottom>
      <diagonal/>
    </border>
    <border>
      <left style="thin">
        <color rgb="FFA6A6A6"/>
      </left>
      <right/>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theme="0" tint="-0.14993743705557422"/>
      </top>
      <bottom style="thin">
        <color theme="0" tint="-0.14993743705557422"/>
      </bottom>
      <diagonal/>
    </border>
    <border>
      <left/>
      <right style="thin">
        <color rgb="FFA6A6A6"/>
      </right>
      <top style="thin">
        <color theme="0" tint="-0.14996795556505021"/>
      </top>
      <bottom/>
      <diagonal/>
    </border>
    <border>
      <left/>
      <right style="thin">
        <color rgb="FFA6A6A6"/>
      </right>
      <top style="thin">
        <color rgb="FFD9D9D9"/>
      </top>
      <bottom style="thin">
        <color rgb="FFD9D9D9"/>
      </bottom>
      <diagonal/>
    </border>
    <border>
      <left/>
      <right style="thin">
        <color rgb="FFD9D9D9"/>
      </right>
      <top/>
      <bottom style="thin">
        <color rgb="FFD9D9D9"/>
      </bottom>
      <diagonal/>
    </border>
    <border>
      <left/>
      <right/>
      <top/>
      <bottom style="thin">
        <color theme="0" tint="-0.14993743705557422"/>
      </bottom>
      <diagonal/>
    </border>
    <border>
      <left/>
      <right style="thin">
        <color rgb="FFA6A6A6"/>
      </right>
      <top/>
      <bottom style="thin">
        <color theme="0" tint="-0.14993743705557422"/>
      </bottom>
      <diagonal/>
    </border>
    <border>
      <left style="thin">
        <color rgb="FFD9D9D9"/>
      </left>
      <right/>
      <top/>
      <bottom/>
      <diagonal/>
    </border>
    <border>
      <left/>
      <right style="thin">
        <color rgb="FFD9D9D9"/>
      </right>
      <top/>
      <bottom style="thin">
        <color theme="0" tint="-0.14993743705557422"/>
      </bottom>
      <diagonal/>
    </border>
    <border>
      <left/>
      <right style="thin">
        <color theme="0" tint="-0.34998626667073579"/>
      </right>
      <top style="thin">
        <color theme="0" tint="-0.14996795556505021"/>
      </top>
      <bottom/>
      <diagonal/>
    </border>
    <border>
      <left style="thin">
        <color rgb="FFD9D9D9"/>
      </left>
      <right/>
      <top style="thin">
        <color rgb="FFD9D9D9"/>
      </top>
      <bottom style="thin">
        <color rgb="FFA6A6A6"/>
      </bottom>
      <diagonal/>
    </border>
    <border>
      <left/>
      <right/>
      <top style="thin">
        <color rgb="FFD9D9D9"/>
      </top>
      <bottom style="thin">
        <color rgb="FFA6A6A6"/>
      </bottom>
      <diagonal/>
    </border>
    <border>
      <left/>
      <right style="thin">
        <color rgb="FFA6A6A6"/>
      </right>
      <top style="thin">
        <color rgb="FFD9D9D9"/>
      </top>
      <bottom style="thin">
        <color rgb="FFA6A6A6"/>
      </bottom>
      <diagonal/>
    </border>
    <border>
      <left/>
      <right style="thin">
        <color theme="0" tint="-0.34998626667073579"/>
      </right>
      <top style="thin">
        <color rgb="FFA6A6A6"/>
      </top>
      <bottom style="thin">
        <color theme="0" tint="-0.14996795556505021"/>
      </bottom>
      <diagonal/>
    </border>
    <border>
      <left/>
      <right/>
      <top style="thin">
        <color rgb="FFA6A6A6"/>
      </top>
      <bottom style="thin">
        <color theme="0" tint="-0.14996795556505021"/>
      </bottom>
      <diagonal/>
    </border>
    <border>
      <left/>
      <right style="thin">
        <color theme="0" tint="-0.34998626667073579"/>
      </right>
      <top style="thin">
        <color theme="0" tint="-0.14993743705557422"/>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style="thin">
        <color theme="0" tint="-0.24994659260841701"/>
      </top>
      <bottom style="thin">
        <color theme="0" tint="-0.249977111117893"/>
      </bottom>
      <diagonal/>
    </border>
    <border>
      <left/>
      <right/>
      <top style="thin">
        <color theme="0" tint="-0.24994659260841701"/>
      </top>
      <bottom style="thin">
        <color theme="0" tint="-0.249977111117893"/>
      </bottom>
      <diagonal/>
    </border>
    <border>
      <left style="thin">
        <color theme="0" tint="-0.24994659260841701"/>
      </left>
      <right style="thin">
        <color theme="0" tint="-0.24994659260841701"/>
      </right>
      <top style="thin">
        <color theme="0" tint="-0.24994659260841701"/>
      </top>
      <bottom style="thin">
        <color theme="0" tint="-0.249977111117893"/>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right/>
      <top style="thin">
        <color theme="0" tint="-0.249977111117893"/>
      </top>
      <bottom/>
      <diagonal/>
    </border>
    <border>
      <left style="thin">
        <color theme="0" tint="-0.24994659260841701"/>
      </left>
      <right/>
      <top style="thin">
        <color theme="0" tint="-0.24994659260841701"/>
      </top>
      <bottom/>
      <diagonal/>
    </border>
    <border>
      <left/>
      <right/>
      <top style="thin">
        <color theme="0" tint="-0.249977111117893"/>
      </top>
      <bottom style="thin">
        <color theme="0" tint="-0.24994659260841701"/>
      </bottom>
      <diagonal/>
    </border>
    <border>
      <left/>
      <right/>
      <top style="thin">
        <color theme="0" tint="-0.249977111117893"/>
      </top>
      <bottom style="thin">
        <color theme="0" tint="-0.249977111117893"/>
      </bottom>
      <diagonal/>
    </border>
    <border>
      <left/>
      <right style="thin">
        <color theme="0" tint="-0.24994659260841701"/>
      </right>
      <top style="thin">
        <color theme="0" tint="-0.249977111117893"/>
      </top>
      <bottom style="thin">
        <color theme="0" tint="-0.249977111117893"/>
      </bottom>
      <diagonal/>
    </border>
    <border>
      <left/>
      <right style="thin">
        <color theme="0" tint="-0.24994659260841701"/>
      </right>
      <top style="thin">
        <color theme="0" tint="-0.249977111117893"/>
      </top>
      <bottom/>
      <diagonal/>
    </border>
    <border>
      <left/>
      <right style="thin">
        <color rgb="FFA6A6A6"/>
      </right>
      <top style="thin">
        <color theme="0" tint="-0.24994659260841701"/>
      </top>
      <bottom style="thin">
        <color theme="0" tint="-0.24994659260841701"/>
      </bottom>
      <diagonal/>
    </border>
    <border>
      <left/>
      <right style="thin">
        <color rgb="FFA6A6A6"/>
      </right>
      <top style="thin">
        <color theme="0" tint="-0.24994659260841701"/>
      </top>
      <bottom style="thin">
        <color rgb="FFA6A6A6"/>
      </bottom>
      <diagonal/>
    </border>
    <border>
      <left style="thin">
        <color theme="0" tint="-0.24994659260841701"/>
      </left>
      <right/>
      <top style="thin">
        <color theme="0" tint="-0.24994659260841701"/>
      </top>
      <bottom style="thin">
        <color rgb="FFA6A6A6"/>
      </bottom>
      <diagonal/>
    </border>
    <border>
      <left/>
      <right/>
      <top style="thin">
        <color rgb="FFA6A6A6"/>
      </top>
      <bottom/>
      <diagonal/>
    </border>
    <border>
      <left/>
      <right/>
      <top style="thin">
        <color theme="0" tint="-0.24994659260841701"/>
      </top>
      <bottom style="thin">
        <color rgb="FFA6A6A6"/>
      </bottom>
      <diagonal/>
    </border>
    <border>
      <left/>
      <right/>
      <top style="thin">
        <color theme="0" tint="-0.24994659260841701"/>
      </top>
      <bottom style="thin">
        <color theme="0" tint="-0.24994659260841701"/>
      </bottom>
      <diagonal/>
    </border>
    <border>
      <left style="thin">
        <color rgb="FFA6A6A6"/>
      </left>
      <right/>
      <top style="thin">
        <color theme="0" tint="-0.24994659260841701"/>
      </top>
      <bottom style="thin">
        <color theme="0" tint="-0.24994659260841701"/>
      </bottom>
      <diagonal/>
    </border>
    <border>
      <left style="thin">
        <color rgb="FFA6A6A6"/>
      </left>
      <right/>
      <top style="thin">
        <color theme="0" tint="-0.24994659260841701"/>
      </top>
      <bottom style="thin">
        <color rgb="FFA6A6A6"/>
      </bottom>
      <diagonal/>
    </border>
    <border>
      <left/>
      <right/>
      <top style="thin">
        <color theme="0" tint="-0.14993743705557422"/>
      </top>
      <bottom style="thin">
        <color rgb="FFD9D9D9"/>
      </bottom>
      <diagonal/>
    </border>
    <border>
      <left/>
      <right style="thin">
        <color theme="0" tint="-0.14999847407452621"/>
      </right>
      <top style="thin">
        <color theme="0" tint="-0.14993743705557422"/>
      </top>
      <bottom style="thin">
        <color theme="0" tint="-0.14993743705557422"/>
      </bottom>
      <diagonal/>
    </border>
    <border>
      <left/>
      <right style="thin">
        <color theme="0" tint="-0.14999847407452621"/>
      </right>
      <top/>
      <bottom/>
      <diagonal/>
    </border>
    <border>
      <left/>
      <right style="thin">
        <color theme="0" tint="-0.14990691854609822"/>
      </right>
      <top style="thin">
        <color theme="0" tint="-0.14993743705557422"/>
      </top>
      <bottom style="thin">
        <color theme="0" tint="-0.14996795556505021"/>
      </bottom>
      <diagonal/>
    </border>
    <border>
      <left/>
      <right/>
      <top/>
      <bottom style="thin">
        <color rgb="FFA6A6A6"/>
      </bottom>
      <diagonal/>
    </border>
    <border>
      <left/>
      <right/>
      <top style="thin">
        <color theme="0" tint="-0.14993743705557422"/>
      </top>
      <bottom/>
      <diagonal/>
    </border>
    <border>
      <left/>
      <right style="thin">
        <color theme="0" tint="-0.14993743705557422"/>
      </right>
      <top/>
      <bottom style="thin">
        <color rgb="FFA6A6A6"/>
      </bottom>
      <diagonal/>
    </border>
  </borders>
  <cellStyleXfs count="5">
    <xf numFmtId="0" fontId="0" fillId="0" borderId="0"/>
    <xf numFmtId="43" fontId="12" fillId="0" borderId="0" applyFont="0" applyFill="0" applyBorder="0" applyAlignment="0" applyProtection="0"/>
    <xf numFmtId="44" fontId="12" fillId="0" borderId="0" applyFont="0" applyFill="0" applyBorder="0" applyAlignment="0" applyProtection="0"/>
    <xf numFmtId="0" fontId="12" fillId="0" borderId="0"/>
    <xf numFmtId="9" fontId="23" fillId="0" borderId="0" applyFont="0" applyFill="0" applyBorder="0" applyAlignment="0" applyProtection="0"/>
  </cellStyleXfs>
  <cellXfs count="236">
    <xf numFmtId="0" fontId="0" fillId="0" borderId="0" xfId="0"/>
    <xf numFmtId="0" fontId="0" fillId="2" borderId="1" xfId="0" applyFill="1" applyBorder="1"/>
    <xf numFmtId="0" fontId="0" fillId="2" borderId="2" xfId="0" applyFill="1" applyBorder="1"/>
    <xf numFmtId="0" fontId="0" fillId="2" borderId="3" xfId="0" applyFill="1" applyBorder="1"/>
    <xf numFmtId="0" fontId="2" fillId="5" borderId="0" xfId="0" applyFont="1" applyFill="1"/>
    <xf numFmtId="0" fontId="7" fillId="6" borderId="0" xfId="0" applyFont="1" applyFill="1" applyAlignment="1">
      <alignment horizontal="left" vertical="center" wrapText="1" indent="1"/>
    </xf>
    <xf numFmtId="0" fontId="6" fillId="6" borderId="0" xfId="0" applyFont="1" applyFill="1" applyAlignment="1">
      <alignment horizontal="left" vertical="center" wrapText="1" indent="1"/>
    </xf>
    <xf numFmtId="0" fontId="13" fillId="6" borderId="4" xfId="0" applyFont="1" applyFill="1" applyBorder="1" applyAlignment="1">
      <alignment horizontal="left" vertical="center" wrapText="1" indent="1"/>
    </xf>
    <xf numFmtId="0" fontId="2" fillId="2" borderId="0" xfId="0" applyFont="1" applyFill="1"/>
    <xf numFmtId="0" fontId="2" fillId="0" borderId="12" xfId="0" applyFont="1" applyBorder="1"/>
    <xf numFmtId="0" fontId="0" fillId="3" borderId="4" xfId="0" applyFill="1" applyBorder="1"/>
    <xf numFmtId="0" fontId="21" fillId="3" borderId="5" xfId="0" applyFont="1" applyFill="1" applyBorder="1" applyAlignment="1">
      <alignment vertical="center" wrapText="1"/>
    </xf>
    <xf numFmtId="0" fontId="5" fillId="12" borderId="14" xfId="0" applyFont="1" applyFill="1" applyBorder="1" applyAlignment="1">
      <alignment horizontal="left" vertical="center" indent="1"/>
    </xf>
    <xf numFmtId="0" fontId="33" fillId="0" borderId="14" xfId="0" applyFont="1" applyBorder="1" applyAlignment="1">
      <alignment horizontal="left" vertical="top" wrapText="1" indent="1"/>
    </xf>
    <xf numFmtId="0" fontId="0" fillId="3" borderId="0" xfId="0" applyFill="1"/>
    <xf numFmtId="0" fontId="5" fillId="12" borderId="19" xfId="0" applyFont="1" applyFill="1" applyBorder="1" applyAlignment="1">
      <alignment horizontal="left" vertical="center" wrapText="1" indent="1"/>
    </xf>
    <xf numFmtId="0" fontId="33" fillId="0" borderId="19" xfId="0" applyFont="1" applyBorder="1" applyAlignment="1">
      <alignment horizontal="left" vertical="top" wrapText="1" indent="1"/>
    </xf>
    <xf numFmtId="0" fontId="33" fillId="0" borderId="22" xfId="0" applyFont="1" applyBorder="1" applyAlignment="1">
      <alignment horizontal="left" vertical="top" wrapText="1" indent="1"/>
    </xf>
    <xf numFmtId="0" fontId="33" fillId="0" borderId="0" xfId="0" applyFont="1" applyAlignment="1">
      <alignment horizontal="left" vertical="top" wrapText="1" indent="1"/>
    </xf>
    <xf numFmtId="0" fontId="16" fillId="7" borderId="32" xfId="0" quotePrefix="1" applyFont="1" applyFill="1" applyBorder="1" applyAlignment="1">
      <alignment horizontal="center" vertical="center"/>
    </xf>
    <xf numFmtId="0" fontId="16" fillId="7" borderId="23" xfId="0" quotePrefix="1" applyFont="1" applyFill="1" applyBorder="1" applyAlignment="1">
      <alignment horizontal="center" vertical="center"/>
    </xf>
    <xf numFmtId="0" fontId="16" fillId="7" borderId="29" xfId="0" quotePrefix="1" applyFont="1" applyFill="1" applyBorder="1" applyAlignment="1">
      <alignment vertical="center"/>
    </xf>
    <xf numFmtId="0" fontId="16" fillId="7" borderId="24" xfId="0" quotePrefix="1" applyFont="1" applyFill="1" applyBorder="1" applyAlignment="1">
      <alignment horizontal="left" vertical="center" indent="1"/>
    </xf>
    <xf numFmtId="0" fontId="16" fillId="17" borderId="31" xfId="0" quotePrefix="1" applyFont="1" applyFill="1" applyBorder="1" applyAlignment="1">
      <alignment vertical="center"/>
    </xf>
    <xf numFmtId="0" fontId="16" fillId="17" borderId="30" xfId="0" quotePrefix="1" applyFont="1" applyFill="1" applyBorder="1" applyAlignment="1">
      <alignment horizontal="left" vertical="center" indent="1"/>
    </xf>
    <xf numFmtId="0" fontId="37" fillId="0" borderId="34" xfId="0" applyFont="1" applyBorder="1"/>
    <xf numFmtId="0" fontId="37" fillId="0" borderId="0" xfId="0" applyFont="1"/>
    <xf numFmtId="0" fontId="38" fillId="0" borderId="0" xfId="0" applyFont="1"/>
    <xf numFmtId="0" fontId="37" fillId="13" borderId="0" xfId="0" applyFont="1" applyFill="1"/>
    <xf numFmtId="0" fontId="37" fillId="14" borderId="0" xfId="0" applyFont="1" applyFill="1"/>
    <xf numFmtId="166" fontId="37" fillId="0" borderId="34" xfId="4" applyNumberFormat="1" applyFont="1" applyFill="1" applyBorder="1"/>
    <xf numFmtId="165" fontId="37" fillId="0" borderId="34" xfId="4" applyNumberFormat="1" applyFont="1" applyFill="1" applyBorder="1"/>
    <xf numFmtId="10" fontId="37" fillId="0" borderId="34" xfId="4" applyNumberFormat="1" applyFont="1" applyFill="1" applyBorder="1"/>
    <xf numFmtId="10" fontId="37" fillId="0" borderId="34" xfId="0" applyNumberFormat="1" applyFont="1" applyBorder="1"/>
    <xf numFmtId="9" fontId="37" fillId="0" borderId="34" xfId="4" applyFont="1" applyFill="1" applyBorder="1"/>
    <xf numFmtId="0" fontId="39" fillId="18" borderId="34" xfId="0" applyFont="1" applyFill="1" applyBorder="1"/>
    <xf numFmtId="0" fontId="40" fillId="18" borderId="34" xfId="0" applyFont="1" applyFill="1" applyBorder="1"/>
    <xf numFmtId="0" fontId="7" fillId="19" borderId="15" xfId="0" applyFont="1" applyFill="1" applyBorder="1" applyAlignment="1" applyProtection="1">
      <alignment horizontal="left" vertical="center" wrapText="1" indent="1"/>
      <protection locked="0"/>
    </xf>
    <xf numFmtId="0" fontId="7" fillId="19" borderId="41" xfId="0" applyFont="1" applyFill="1" applyBorder="1" applyAlignment="1" applyProtection="1">
      <alignment horizontal="left" vertical="center" wrapText="1" indent="1"/>
      <protection locked="0"/>
    </xf>
    <xf numFmtId="49" fontId="7" fillId="19" borderId="45" xfId="0" applyNumberFormat="1" applyFont="1" applyFill="1" applyBorder="1" applyAlignment="1" applyProtection="1">
      <alignment horizontal="left" vertical="center" wrapText="1" indent="1"/>
      <protection locked="0"/>
    </xf>
    <xf numFmtId="0" fontId="16" fillId="7" borderId="47" xfId="0" quotePrefix="1" applyFont="1" applyFill="1" applyBorder="1" applyAlignment="1">
      <alignment horizontal="center" vertical="center"/>
    </xf>
    <xf numFmtId="0" fontId="42" fillId="0" borderId="14" xfId="0" applyFont="1" applyBorder="1" applyAlignment="1">
      <alignment horizontal="left" vertical="top" wrapText="1" indent="1"/>
    </xf>
    <xf numFmtId="0" fontId="42" fillId="0" borderId="19" xfId="0" applyFont="1" applyBorder="1" applyAlignment="1">
      <alignment horizontal="left" vertical="top" wrapText="1" indent="1"/>
    </xf>
    <xf numFmtId="0" fontId="7" fillId="19" borderId="25" xfId="2" applyNumberFormat="1" applyFont="1" applyFill="1" applyBorder="1" applyAlignment="1" applyProtection="1">
      <alignment horizontal="left" vertical="center" wrapText="1" indent="1"/>
      <protection locked="0"/>
    </xf>
    <xf numFmtId="0" fontId="7" fillId="19" borderId="19" xfId="2" applyNumberFormat="1" applyFont="1" applyFill="1" applyBorder="1" applyAlignment="1" applyProtection="1">
      <alignment horizontal="left" vertical="center" wrapText="1" indent="1"/>
      <protection locked="0"/>
    </xf>
    <xf numFmtId="2" fontId="7" fillId="19" borderId="19" xfId="2" applyNumberFormat="1" applyFont="1" applyFill="1" applyBorder="1" applyAlignment="1" applyProtection="1">
      <alignment horizontal="left" vertical="center" wrapText="1" indent="1"/>
      <protection locked="0"/>
    </xf>
    <xf numFmtId="10" fontId="7" fillId="19" borderId="15" xfId="0" applyNumberFormat="1" applyFont="1" applyFill="1" applyBorder="1" applyAlignment="1" applyProtection="1">
      <alignment horizontal="left" vertical="center" wrapText="1" indent="1"/>
      <protection locked="0"/>
    </xf>
    <xf numFmtId="0" fontId="33" fillId="0" borderId="25" xfId="0" applyFont="1" applyBorder="1" applyAlignment="1">
      <alignment horizontal="left" vertical="top" wrapText="1" indent="1"/>
    </xf>
    <xf numFmtId="0" fontId="7" fillId="19" borderId="51" xfId="0" applyFont="1" applyFill="1" applyBorder="1" applyAlignment="1" applyProtection="1">
      <alignment horizontal="left" vertical="center" wrapText="1" indent="1"/>
      <protection locked="0"/>
    </xf>
    <xf numFmtId="164" fontId="7" fillId="19" borderId="53" xfId="0" applyNumberFormat="1" applyFont="1" applyFill="1" applyBorder="1" applyAlignment="1" applyProtection="1">
      <alignment horizontal="left" vertical="center" wrapText="1" indent="1"/>
      <protection locked="0"/>
    </xf>
    <xf numFmtId="44" fontId="7" fillId="19" borderId="53" xfId="0" applyNumberFormat="1" applyFont="1" applyFill="1" applyBorder="1" applyAlignment="1" applyProtection="1">
      <alignment horizontal="left" vertical="center" wrapText="1" indent="1"/>
      <protection locked="0"/>
    </xf>
    <xf numFmtId="164" fontId="18" fillId="14" borderId="53" xfId="2" applyNumberFormat="1" applyFont="1" applyFill="1" applyBorder="1" applyAlignment="1" applyProtection="1">
      <alignment vertical="center" wrapText="1"/>
    </xf>
    <xf numFmtId="43" fontId="7" fillId="19" borderId="47" xfId="1" applyFont="1" applyFill="1" applyBorder="1" applyAlignment="1" applyProtection="1">
      <alignment horizontal="left" vertical="center" wrapText="1" indent="1"/>
      <protection locked="0"/>
    </xf>
    <xf numFmtId="2" fontId="7" fillId="19" borderId="55" xfId="1" applyNumberFormat="1" applyFont="1" applyFill="1" applyBorder="1" applyAlignment="1" applyProtection="1">
      <alignment horizontal="left" vertical="center" wrapText="1" indent="1"/>
      <protection locked="0"/>
    </xf>
    <xf numFmtId="10" fontId="7" fillId="19" borderId="57" xfId="0" applyNumberFormat="1" applyFont="1" applyFill="1" applyBorder="1" applyAlignment="1" applyProtection="1">
      <alignment horizontal="left" vertical="center" wrapText="1" indent="1"/>
      <protection locked="0"/>
    </xf>
    <xf numFmtId="43" fontId="7" fillId="19" borderId="65" xfId="1" applyFont="1" applyFill="1" applyBorder="1" applyAlignment="1" applyProtection="1">
      <alignment horizontal="left" vertical="center" wrapText="1" indent="1"/>
      <protection locked="0"/>
    </xf>
    <xf numFmtId="0" fontId="7" fillId="19" borderId="73" xfId="0" applyFont="1" applyFill="1" applyBorder="1" applyAlignment="1" applyProtection="1">
      <alignment horizontal="left" vertical="center" wrapText="1" indent="1"/>
      <protection locked="0"/>
    </xf>
    <xf numFmtId="43" fontId="7" fillId="19" borderId="51" xfId="1" applyFont="1" applyFill="1" applyBorder="1" applyAlignment="1" applyProtection="1">
      <alignment horizontal="right" vertical="center" wrapText="1" indent="1"/>
      <protection locked="0"/>
    </xf>
    <xf numFmtId="43" fontId="7" fillId="19" borderId="74" xfId="1" applyFont="1" applyFill="1" applyBorder="1" applyAlignment="1" applyProtection="1">
      <alignment horizontal="left" vertical="center" wrapText="1" indent="1"/>
      <protection locked="0"/>
    </xf>
    <xf numFmtId="10" fontId="7" fillId="19" borderId="80" xfId="0" applyNumberFormat="1" applyFont="1" applyFill="1" applyBorder="1" applyAlignment="1" applyProtection="1">
      <alignment horizontal="left" vertical="center" wrapText="1" indent="1"/>
      <protection locked="0"/>
    </xf>
    <xf numFmtId="0" fontId="33" fillId="0" borderId="81" xfId="0" applyFont="1" applyBorder="1" applyAlignment="1">
      <alignment horizontal="left" vertical="top" wrapText="1" indent="1"/>
    </xf>
    <xf numFmtId="0" fontId="33" fillId="0" borderId="82" xfId="0" applyFont="1" applyBorder="1" applyAlignment="1">
      <alignment horizontal="left" vertical="top" wrapText="1" indent="1"/>
    </xf>
    <xf numFmtId="0" fontId="33" fillId="0" borderId="84" xfId="0" applyFont="1" applyBorder="1" applyAlignment="1">
      <alignment horizontal="left" vertical="top" wrapText="1" indent="1"/>
    </xf>
    <xf numFmtId="0" fontId="33" fillId="0" borderId="79" xfId="0" applyFont="1" applyBorder="1" applyAlignment="1">
      <alignment horizontal="left" vertical="top" wrapText="1" indent="1"/>
    </xf>
    <xf numFmtId="0" fontId="16" fillId="7" borderId="86" xfId="0" quotePrefix="1" applyFont="1" applyFill="1" applyBorder="1" applyAlignment="1">
      <alignment vertical="center"/>
    </xf>
    <xf numFmtId="0" fontId="16" fillId="7" borderId="85" xfId="0" quotePrefix="1" applyFont="1" applyFill="1" applyBorder="1" applyAlignment="1">
      <alignment horizontal="left" vertical="center" indent="1"/>
    </xf>
    <xf numFmtId="43" fontId="7" fillId="19" borderId="14" xfId="1" applyFont="1" applyFill="1" applyBorder="1" applyAlignment="1" applyProtection="1">
      <alignment horizontal="left" vertical="center" wrapText="1" indent="1"/>
      <protection locked="0"/>
    </xf>
    <xf numFmtId="44" fontId="7" fillId="19" borderId="87" xfId="2" applyFont="1" applyFill="1" applyBorder="1" applyAlignment="1" applyProtection="1">
      <alignment horizontal="left" vertical="center" wrapText="1" indent="1"/>
      <protection locked="0"/>
    </xf>
    <xf numFmtId="0" fontId="33" fillId="0" borderId="23" xfId="0" applyFont="1" applyBorder="1" applyAlignment="1">
      <alignment horizontal="left" vertical="top" wrapText="1" indent="1"/>
    </xf>
    <xf numFmtId="0" fontId="33" fillId="0" borderId="24" xfId="0" applyFont="1" applyBorder="1" applyAlignment="1">
      <alignment horizontal="left" vertical="top" wrapText="1" indent="1"/>
    </xf>
    <xf numFmtId="0" fontId="33" fillId="0" borderId="33" xfId="0" applyFont="1" applyBorder="1" applyAlignment="1">
      <alignment horizontal="left" vertical="top" wrapText="1" indent="1"/>
    </xf>
    <xf numFmtId="0" fontId="16" fillId="7" borderId="23" xfId="0" quotePrefix="1" applyFont="1" applyFill="1" applyBorder="1" applyAlignment="1">
      <alignment horizontal="left" vertical="top" indent="1"/>
    </xf>
    <xf numFmtId="0" fontId="16" fillId="7" borderId="47" xfId="0" quotePrefix="1" applyFont="1" applyFill="1" applyBorder="1" applyAlignment="1">
      <alignment horizontal="left" vertical="top" indent="1"/>
    </xf>
    <xf numFmtId="0" fontId="33" fillId="0" borderId="83" xfId="0" applyFont="1" applyBorder="1" applyAlignment="1">
      <alignment horizontal="left" vertical="top" wrapText="1" indent="1"/>
    </xf>
    <xf numFmtId="0" fontId="16" fillId="7" borderId="86" xfId="0" quotePrefix="1" applyFont="1" applyFill="1" applyBorder="1" applyAlignment="1">
      <alignment horizontal="left" vertical="top" indent="1"/>
    </xf>
    <xf numFmtId="49" fontId="7" fillId="19" borderId="113" xfId="1" applyNumberFormat="1" applyFont="1" applyFill="1" applyBorder="1" applyAlignment="1" applyProtection="1">
      <alignment horizontal="left" vertical="center" wrapText="1" indent="1"/>
      <protection locked="0"/>
    </xf>
    <xf numFmtId="0" fontId="16" fillId="7" borderId="23" xfId="0" applyFont="1" applyFill="1" applyBorder="1" applyAlignment="1">
      <alignment horizontal="center" vertical="center"/>
    </xf>
    <xf numFmtId="0" fontId="16" fillId="7" borderId="23" xfId="0" applyFont="1" applyFill="1" applyBorder="1" applyAlignment="1">
      <alignment horizontal="left" vertical="top" indent="1"/>
    </xf>
    <xf numFmtId="0" fontId="1" fillId="3" borderId="4" xfId="0" applyFont="1" applyFill="1" applyBorder="1" applyAlignment="1">
      <alignment wrapText="1"/>
    </xf>
    <xf numFmtId="0" fontId="1" fillId="3" borderId="0" xfId="0" applyFont="1" applyFill="1" applyAlignment="1">
      <alignment wrapText="1"/>
    </xf>
    <xf numFmtId="0" fontId="15" fillId="3" borderId="35" xfId="0" applyFont="1" applyFill="1" applyBorder="1" applyAlignment="1">
      <alignment horizontal="centerContinuous" vertical="center" wrapText="1"/>
    </xf>
    <xf numFmtId="0" fontId="15" fillId="3" borderId="62" xfId="0" applyFont="1" applyFill="1" applyBorder="1" applyAlignment="1">
      <alignment horizontal="centerContinuous" vertical="center" wrapText="1"/>
    </xf>
    <xf numFmtId="0" fontId="15" fillId="3" borderId="63" xfId="0" applyFont="1" applyFill="1" applyBorder="1" applyAlignment="1">
      <alignment horizontal="centerContinuous" vertical="center" wrapText="1"/>
    </xf>
    <xf numFmtId="0" fontId="8" fillId="7" borderId="64" xfId="0" applyFont="1" applyFill="1" applyBorder="1" applyAlignment="1">
      <alignment horizontal="centerContinuous" vertical="center" wrapText="1"/>
    </xf>
    <xf numFmtId="0" fontId="9" fillId="7" borderId="19" xfId="0" applyFont="1" applyFill="1" applyBorder="1" applyAlignment="1">
      <alignment horizontal="centerContinuous" vertical="center"/>
    </xf>
    <xf numFmtId="0" fontId="9" fillId="7" borderId="65" xfId="0" applyFont="1" applyFill="1" applyBorder="1" applyAlignment="1">
      <alignment horizontal="centerContinuous" vertical="center"/>
    </xf>
    <xf numFmtId="0" fontId="6" fillId="6" borderId="28" xfId="0" applyFont="1" applyFill="1" applyBorder="1" applyAlignment="1">
      <alignment horizontal="left" vertical="center" wrapText="1" indent="1"/>
    </xf>
    <xf numFmtId="0" fontId="7" fillId="6" borderId="22" xfId="0" applyFont="1" applyFill="1" applyBorder="1" applyAlignment="1">
      <alignment horizontal="left" vertical="center" wrapText="1" indent="1"/>
    </xf>
    <xf numFmtId="0" fontId="7" fillId="6" borderId="74" xfId="0" applyFont="1" applyFill="1" applyBorder="1" applyAlignment="1">
      <alignment horizontal="left" vertical="center" wrapText="1" indent="1"/>
    </xf>
    <xf numFmtId="0" fontId="10" fillId="0" borderId="64" xfId="0" applyFont="1" applyBorder="1" applyAlignment="1">
      <alignment horizontal="left" vertical="center" wrapText="1" indent="1"/>
    </xf>
    <xf numFmtId="0" fontId="10" fillId="0" borderId="21" xfId="0" applyFont="1" applyBorder="1" applyAlignment="1">
      <alignment horizontal="left" vertical="center" wrapText="1" indent="1"/>
    </xf>
    <xf numFmtId="0" fontId="10" fillId="0" borderId="43" xfId="0" applyFont="1" applyBorder="1" applyAlignment="1">
      <alignment horizontal="left" vertical="center" wrapText="1" indent="1"/>
    </xf>
    <xf numFmtId="0" fontId="7" fillId="6" borderId="27" xfId="0" applyFont="1" applyFill="1" applyBorder="1" applyAlignment="1">
      <alignment horizontal="left" vertical="center" wrapText="1" indent="1"/>
    </xf>
    <xf numFmtId="0" fontId="8" fillId="7" borderId="64" xfId="0" applyFont="1" applyFill="1" applyBorder="1" applyAlignment="1">
      <alignment horizontal="centerContinuous" vertical="center"/>
    </xf>
    <xf numFmtId="0" fontId="8" fillId="7" borderId="19" xfId="0" applyFont="1" applyFill="1" applyBorder="1" applyAlignment="1">
      <alignment horizontal="centerContinuous" vertical="center"/>
    </xf>
    <xf numFmtId="0" fontId="8" fillId="7" borderId="65" xfId="0" applyFont="1" applyFill="1" applyBorder="1" applyAlignment="1">
      <alignment horizontal="centerContinuous" vertical="center"/>
    </xf>
    <xf numFmtId="0" fontId="10" fillId="0" borderId="66" xfId="0" applyFont="1" applyBorder="1" applyAlignment="1">
      <alignment horizontal="left" vertical="center" wrapText="1" indent="1"/>
    </xf>
    <xf numFmtId="0" fontId="10" fillId="0" borderId="46" xfId="0" applyFont="1" applyBorder="1" applyAlignment="1">
      <alignment horizontal="left" vertical="center" wrapText="1" indent="1"/>
    </xf>
    <xf numFmtId="0" fontId="6" fillId="6" borderId="56" xfId="0" applyFont="1" applyFill="1" applyBorder="1" applyAlignment="1">
      <alignment horizontal="left" vertical="center" wrapText="1" indent="1"/>
    </xf>
    <xf numFmtId="0" fontId="6" fillId="6" borderId="68" xfId="0" applyFont="1" applyFill="1" applyBorder="1" applyAlignment="1">
      <alignment horizontal="left" vertical="center" wrapText="1" indent="1"/>
    </xf>
    <xf numFmtId="0" fontId="18" fillId="8" borderId="111" xfId="0" applyFont="1" applyFill="1" applyBorder="1" applyAlignment="1">
      <alignment horizontal="left" vertical="center" wrapText="1" indent="1"/>
    </xf>
    <xf numFmtId="166" fontId="18" fillId="8" borderId="15" xfId="0" applyNumberFormat="1" applyFont="1" applyFill="1" applyBorder="1" applyAlignment="1">
      <alignment horizontal="left" vertical="center" wrapText="1" indent="1"/>
    </xf>
    <xf numFmtId="0" fontId="6" fillId="6" borderId="112" xfId="0" applyFont="1" applyFill="1" applyBorder="1" applyAlignment="1">
      <alignment horizontal="left" vertical="center" wrapText="1" indent="1"/>
    </xf>
    <xf numFmtId="0" fontId="0" fillId="20" borderId="0" xfId="0" applyFill="1"/>
    <xf numFmtId="0" fontId="0" fillId="8" borderId="27" xfId="0" applyFill="1" applyBorder="1"/>
    <xf numFmtId="0" fontId="6" fillId="6" borderId="76" xfId="0" applyFont="1" applyFill="1" applyBorder="1" applyAlignment="1">
      <alignment horizontal="left" vertical="center" wrapText="1" indent="1"/>
    </xf>
    <xf numFmtId="0" fontId="7" fillId="20" borderId="0" xfId="0" applyFont="1" applyFill="1" applyAlignment="1">
      <alignment horizontal="left" vertical="center" wrapText="1" indent="1"/>
    </xf>
    <xf numFmtId="0" fontId="7" fillId="8" borderId="27" xfId="0" applyFont="1" applyFill="1" applyBorder="1" applyAlignment="1">
      <alignment horizontal="left" vertical="center" wrapText="1" indent="1"/>
    </xf>
    <xf numFmtId="0" fontId="8" fillId="7" borderId="71" xfId="0" applyFont="1" applyFill="1" applyBorder="1" applyAlignment="1">
      <alignment horizontal="centerContinuous" vertical="center"/>
    </xf>
    <xf numFmtId="0" fontId="6" fillId="6" borderId="69" xfId="0" applyFont="1" applyFill="1" applyBorder="1" applyAlignment="1">
      <alignment horizontal="left" vertical="center" wrapText="1" indent="1"/>
    </xf>
    <xf numFmtId="0" fontId="7" fillId="6" borderId="59" xfId="0" applyFont="1" applyFill="1" applyBorder="1" applyAlignment="1">
      <alignment horizontal="left" vertical="center" wrapText="1" indent="1"/>
    </xf>
    <xf numFmtId="0" fontId="6" fillId="6" borderId="59" xfId="0" applyFont="1" applyFill="1" applyBorder="1" applyAlignment="1">
      <alignment horizontal="left" vertical="center" wrapText="1" indent="1"/>
    </xf>
    <xf numFmtId="0" fontId="6" fillId="6" borderId="72" xfId="0" applyFont="1" applyFill="1" applyBorder="1" applyAlignment="1">
      <alignment horizontal="left" vertical="center" wrapText="1" indent="1"/>
    </xf>
    <xf numFmtId="0" fontId="10" fillId="0" borderId="67" xfId="0" applyFont="1" applyBorder="1" applyAlignment="1">
      <alignment horizontal="left" vertical="center" wrapText="1" indent="1"/>
    </xf>
    <xf numFmtId="0" fontId="10" fillId="0" borderId="50" xfId="0" applyFont="1" applyBorder="1" applyAlignment="1">
      <alignment horizontal="left" vertical="center" wrapText="1" indent="1"/>
    </xf>
    <xf numFmtId="0" fontId="10" fillId="0" borderId="44" xfId="0" applyFont="1" applyBorder="1" applyAlignment="1">
      <alignment horizontal="left" vertical="center" wrapText="1" indent="1"/>
    </xf>
    <xf numFmtId="0" fontId="10" fillId="20" borderId="77" xfId="0" applyFont="1" applyFill="1" applyBorder="1" applyAlignment="1">
      <alignment horizontal="left" vertical="center" wrapText="1" indent="1"/>
    </xf>
    <xf numFmtId="43" fontId="18" fillId="8" borderId="78" xfId="1" applyFont="1" applyFill="1" applyBorder="1" applyAlignment="1" applyProtection="1">
      <alignment horizontal="left" vertical="center" wrapText="1" indent="1"/>
    </xf>
    <xf numFmtId="0" fontId="7" fillId="6" borderId="47" xfId="0" applyFont="1" applyFill="1" applyBorder="1" applyAlignment="1">
      <alignment horizontal="left" vertical="center" wrapText="1" indent="1"/>
    </xf>
    <xf numFmtId="0" fontId="8" fillId="7" borderId="23" xfId="0" applyFont="1" applyFill="1" applyBorder="1" applyAlignment="1">
      <alignment horizontal="centerContinuous" vertical="center"/>
    </xf>
    <xf numFmtId="0" fontId="6" fillId="6" borderId="27" xfId="0" applyFont="1" applyFill="1" applyBorder="1" applyAlignment="1">
      <alignment horizontal="left" vertical="center" wrapText="1" indent="1"/>
    </xf>
    <xf numFmtId="0" fontId="7" fillId="8" borderId="111" xfId="0" applyFont="1" applyFill="1" applyBorder="1" applyAlignment="1">
      <alignment horizontal="left" vertical="center" wrapText="1" indent="1"/>
    </xf>
    <xf numFmtId="10" fontId="7" fillId="8" borderId="15" xfId="0" applyNumberFormat="1" applyFont="1" applyFill="1" applyBorder="1" applyAlignment="1">
      <alignment horizontal="left" vertical="center" wrapText="1" indent="1"/>
    </xf>
    <xf numFmtId="0" fontId="10" fillId="0" borderId="42" xfId="0" applyFont="1" applyBorder="1" applyAlignment="1">
      <alignment horizontal="left" vertical="center" wrapText="1" indent="1"/>
    </xf>
    <xf numFmtId="0" fontId="10" fillId="0" borderId="110" xfId="0" applyFont="1" applyBorder="1" applyAlignment="1">
      <alignment horizontal="left" vertical="center" wrapText="1" indent="1"/>
    </xf>
    <xf numFmtId="0" fontId="10" fillId="0" borderId="56" xfId="0" applyFont="1" applyBorder="1" applyAlignment="1">
      <alignment horizontal="left" vertical="center" wrapText="1" indent="1"/>
    </xf>
    <xf numFmtId="0" fontId="10" fillId="20" borderId="58" xfId="0" applyFont="1" applyFill="1" applyBorder="1" applyAlignment="1">
      <alignment horizontal="left" vertical="center" wrapText="1" indent="1"/>
    </xf>
    <xf numFmtId="43" fontId="18" fillId="8" borderId="68" xfId="1" applyFont="1" applyFill="1" applyBorder="1" applyAlignment="1" applyProtection="1">
      <alignment horizontal="left" vertical="center" wrapText="1" indent="1"/>
    </xf>
    <xf numFmtId="0" fontId="7" fillId="6" borderId="115" xfId="0" applyFont="1" applyFill="1" applyBorder="1" applyAlignment="1">
      <alignment horizontal="left" vertical="center" wrapText="1" indent="1"/>
    </xf>
    <xf numFmtId="0" fontId="10" fillId="6" borderId="114" xfId="0" applyFont="1" applyFill="1" applyBorder="1" applyAlignment="1">
      <alignment horizontal="left" vertical="center" wrapText="1" indent="1"/>
    </xf>
    <xf numFmtId="2" fontId="7" fillId="6" borderId="116" xfId="1" applyNumberFormat="1" applyFont="1" applyFill="1" applyBorder="1" applyAlignment="1" applyProtection="1">
      <alignment horizontal="left" vertical="center" wrapText="1" indent="1"/>
    </xf>
    <xf numFmtId="0" fontId="19" fillId="15" borderId="61" xfId="0" applyFont="1" applyFill="1" applyBorder="1" applyAlignment="1">
      <alignment horizontal="left" vertical="center" wrapText="1" indent="1"/>
    </xf>
    <xf numFmtId="43" fontId="18" fillId="14" borderId="60" xfId="1" applyFont="1" applyFill="1" applyBorder="1" applyAlignment="1" applyProtection="1">
      <alignment vertical="center" wrapText="1"/>
    </xf>
    <xf numFmtId="0" fontId="6" fillId="6" borderId="4" xfId="0" applyFont="1" applyFill="1" applyBorder="1" applyAlignment="1">
      <alignment horizontal="left" vertical="center" wrapText="1" indent="1"/>
    </xf>
    <xf numFmtId="0" fontId="15" fillId="3" borderId="9" xfId="0" applyFont="1" applyFill="1" applyBorder="1" applyAlignment="1">
      <alignment horizontal="centerContinuous" vertical="center" wrapText="1"/>
    </xf>
    <xf numFmtId="0" fontId="16" fillId="3" borderId="10" xfId="0" applyFont="1" applyFill="1" applyBorder="1" applyAlignment="1">
      <alignment horizontal="centerContinuous" vertical="center" wrapText="1"/>
    </xf>
    <xf numFmtId="0" fontId="14" fillId="3" borderId="10" xfId="0" applyFont="1" applyFill="1" applyBorder="1" applyAlignment="1">
      <alignment horizontal="centerContinuous" vertical="center" wrapText="1"/>
    </xf>
    <xf numFmtId="0" fontId="16" fillId="3" borderId="11" xfId="0" applyFont="1" applyFill="1" applyBorder="1" applyAlignment="1">
      <alignment horizontal="centerContinuous" vertical="center" wrapText="1"/>
    </xf>
    <xf numFmtId="0" fontId="32" fillId="7" borderId="4" xfId="0" applyFont="1" applyFill="1" applyBorder="1" applyAlignment="1">
      <alignment horizontal="centerContinuous" vertical="center"/>
    </xf>
    <xf numFmtId="0" fontId="17" fillId="7" borderId="2" xfId="0" applyFont="1" applyFill="1" applyBorder="1" applyAlignment="1">
      <alignment horizontal="centerContinuous" vertical="center"/>
    </xf>
    <xf numFmtId="0" fontId="17" fillId="7" borderId="2" xfId="0" applyFont="1" applyFill="1" applyBorder="1" applyAlignment="1">
      <alignment horizontal="centerContinuous"/>
    </xf>
    <xf numFmtId="0" fontId="17" fillId="7" borderId="3" xfId="0" applyFont="1" applyFill="1" applyBorder="1" applyAlignment="1">
      <alignment horizontal="centerContinuous" vertical="center"/>
    </xf>
    <xf numFmtId="0" fontId="7" fillId="6" borderId="5" xfId="0" applyFont="1" applyFill="1" applyBorder="1" applyAlignment="1">
      <alignment horizontal="left" vertical="center" wrapText="1" indent="1"/>
    </xf>
    <xf numFmtId="0" fontId="10" fillId="0" borderId="52" xfId="0" applyFont="1" applyBorder="1" applyAlignment="1">
      <alignment horizontal="left" vertical="center" wrapText="1" indent="1"/>
    </xf>
    <xf numFmtId="0" fontId="19" fillId="15" borderId="52" xfId="0" applyFont="1" applyFill="1" applyBorder="1" applyAlignment="1">
      <alignment horizontal="left" vertical="center" wrapText="1" indent="1"/>
    </xf>
    <xf numFmtId="9" fontId="18" fillId="14" borderId="54" xfId="4" applyFont="1" applyFill="1" applyBorder="1" applyAlignment="1" applyProtection="1">
      <alignment vertical="center" wrapText="1"/>
    </xf>
    <xf numFmtId="1" fontId="7" fillId="6" borderId="0" xfId="1" applyNumberFormat="1" applyFont="1" applyFill="1" applyBorder="1" applyAlignment="1" applyProtection="1">
      <alignment horizontal="left" vertical="center" wrapText="1" indent="1"/>
    </xf>
    <xf numFmtId="0" fontId="15" fillId="3" borderId="1" xfId="0" applyFont="1" applyFill="1" applyBorder="1" applyAlignment="1">
      <alignment horizontal="centerContinuous" vertical="center" wrapText="1"/>
    </xf>
    <xf numFmtId="0" fontId="15" fillId="3" borderId="40" xfId="0" applyFont="1" applyFill="1" applyBorder="1" applyAlignment="1">
      <alignment horizontal="centerContinuous" vertical="center" wrapText="1"/>
    </xf>
    <xf numFmtId="0" fontId="8" fillId="7" borderId="39" xfId="0" applyFont="1" applyFill="1" applyBorder="1" applyAlignment="1">
      <alignment horizontal="centerContinuous" vertical="center"/>
    </xf>
    <xf numFmtId="0" fontId="9" fillId="7" borderId="14" xfId="0" applyFont="1" applyFill="1" applyBorder="1" applyAlignment="1">
      <alignment horizontal="centerContinuous" vertical="center"/>
    </xf>
    <xf numFmtId="0" fontId="6" fillId="6" borderId="5" xfId="0" applyFont="1" applyFill="1" applyBorder="1" applyAlignment="1">
      <alignment horizontal="left" vertical="center" wrapText="1" indent="1"/>
    </xf>
    <xf numFmtId="0" fontId="10" fillId="0" borderId="39" xfId="0" applyFont="1" applyBorder="1" applyAlignment="1">
      <alignment horizontal="left" vertical="center" wrapText="1" indent="1"/>
    </xf>
    <xf numFmtId="0" fontId="18" fillId="8" borderId="48" xfId="3" applyFont="1" applyFill="1" applyBorder="1" applyAlignment="1">
      <alignment vertical="center" wrapText="1"/>
    </xf>
    <xf numFmtId="0" fontId="10" fillId="0" borderId="19" xfId="0" applyFont="1" applyBorder="1" applyAlignment="1">
      <alignment horizontal="left" vertical="center" wrapText="1" indent="1"/>
    </xf>
    <xf numFmtId="0" fontId="18" fillId="8" borderId="48" xfId="0" applyFont="1" applyFill="1" applyBorder="1" applyAlignment="1">
      <alignment horizontal="left" vertical="center" wrapText="1" indent="1"/>
    </xf>
    <xf numFmtId="49" fontId="18" fillId="8" borderId="14" xfId="0" applyNumberFormat="1" applyFont="1" applyFill="1" applyBorder="1" applyAlignment="1">
      <alignment horizontal="left" vertical="center" wrapText="1" indent="1"/>
    </xf>
    <xf numFmtId="49" fontId="18" fillId="8" borderId="48" xfId="0" applyNumberFormat="1" applyFont="1" applyFill="1" applyBorder="1" applyAlignment="1">
      <alignment horizontal="left" vertical="center" wrapText="1" indent="1"/>
    </xf>
    <xf numFmtId="43" fontId="18" fillId="8" borderId="19" xfId="1" applyFont="1" applyFill="1" applyBorder="1" applyAlignment="1" applyProtection="1">
      <alignment horizontal="left" vertical="center" wrapText="1" indent="1"/>
    </xf>
    <xf numFmtId="44" fontId="18" fillId="8" borderId="19" xfId="2" applyFont="1" applyFill="1" applyBorder="1" applyAlignment="1" applyProtection="1">
      <alignment horizontal="left" vertical="center" wrapText="1" indent="1"/>
    </xf>
    <xf numFmtId="0" fontId="10" fillId="0" borderId="49" xfId="0" applyFont="1" applyBorder="1" applyAlignment="1">
      <alignment horizontal="left" vertical="center" wrapText="1" indent="1"/>
    </xf>
    <xf numFmtId="0" fontId="10" fillId="0" borderId="20" xfId="0" applyFont="1" applyBorder="1" applyAlignment="1">
      <alignment horizontal="left" vertical="center" wrapText="1" indent="1"/>
    </xf>
    <xf numFmtId="0" fontId="27" fillId="0" borderId="0" xfId="0" applyFont="1"/>
    <xf numFmtId="0" fontId="21" fillId="11" borderId="26" xfId="0" applyFont="1" applyFill="1" applyBorder="1" applyAlignment="1">
      <alignment horizontal="left" vertical="top" wrapText="1" indent="1"/>
    </xf>
    <xf numFmtId="49" fontId="20" fillId="0" borderId="26" xfId="0" applyNumberFormat="1" applyFont="1" applyBorder="1" applyAlignment="1">
      <alignment horizontal="left" vertical="top" wrapText="1" indent="1"/>
    </xf>
    <xf numFmtId="14" fontId="20" fillId="0" borderId="26" xfId="0" applyNumberFormat="1" applyFont="1" applyBorder="1" applyAlignment="1">
      <alignment horizontal="left" vertical="top" wrapText="1" indent="1"/>
    </xf>
    <xf numFmtId="0" fontId="20" fillId="0" borderId="26" xfId="0" applyFont="1" applyBorder="1" applyAlignment="1">
      <alignment horizontal="left" vertical="top" wrapText="1" indent="1"/>
    </xf>
    <xf numFmtId="0" fontId="12" fillId="0" borderId="0" xfId="0" applyFont="1" applyAlignment="1">
      <alignment wrapText="1"/>
    </xf>
    <xf numFmtId="0" fontId="16" fillId="4" borderId="0" xfId="0" applyFont="1" applyFill="1"/>
    <xf numFmtId="0" fontId="2" fillId="0" borderId="0" xfId="0" applyFont="1"/>
    <xf numFmtId="0" fontId="19" fillId="9" borderId="0" xfId="0" applyFont="1" applyFill="1" applyAlignment="1">
      <alignment horizontal="left" indent="1"/>
    </xf>
    <xf numFmtId="0" fontId="14" fillId="10" borderId="13" xfId="0" applyFont="1" applyFill="1" applyBorder="1" applyAlignment="1">
      <alignment horizontal="left" indent="1"/>
    </xf>
    <xf numFmtId="0" fontId="14" fillId="10" borderId="13" xfId="0" applyFont="1" applyFill="1" applyBorder="1" applyAlignment="1">
      <alignment horizontal="right" indent="1"/>
    </xf>
    <xf numFmtId="0" fontId="14" fillId="10" borderId="89" xfId="0" applyFont="1" applyFill="1" applyBorder="1" applyAlignment="1">
      <alignment horizontal="left" indent="1"/>
    </xf>
    <xf numFmtId="0" fontId="20" fillId="11" borderId="89" xfId="2" applyNumberFormat="1" applyFont="1" applyFill="1" applyBorder="1" applyAlignment="1" applyProtection="1">
      <alignment horizontal="left" indent="1"/>
    </xf>
    <xf numFmtId="0" fontId="36" fillId="11" borderId="88" xfId="2" applyNumberFormat="1" applyFont="1" applyFill="1" applyBorder="1" applyAlignment="1" applyProtection="1">
      <alignment horizontal="left" wrapText="1" indent="1"/>
    </xf>
    <xf numFmtId="0" fontId="36" fillId="11" borderId="13" xfId="2" applyNumberFormat="1" applyFont="1" applyFill="1" applyBorder="1" applyAlignment="1" applyProtection="1">
      <alignment horizontal="left" wrapText="1" indent="1"/>
    </xf>
    <xf numFmtId="0" fontId="19" fillId="9" borderId="0" xfId="0" applyFont="1" applyFill="1" applyAlignment="1">
      <alignment horizontal="left" wrapText="1" indent="1"/>
    </xf>
    <xf numFmtId="0" fontId="14" fillId="10" borderId="13" xfId="0" applyFont="1" applyFill="1" applyBorder="1" applyAlignment="1">
      <alignment horizontal="left" vertical="center" indent="1"/>
    </xf>
    <xf numFmtId="0" fontId="20" fillId="11" borderId="13" xfId="2" applyNumberFormat="1" applyFont="1" applyFill="1" applyBorder="1" applyAlignment="1" applyProtection="1">
      <alignment horizontal="left" indent="1"/>
    </xf>
    <xf numFmtId="166" fontId="20" fillId="11" borderId="13" xfId="4" applyNumberFormat="1" applyFont="1" applyFill="1" applyBorder="1" applyProtection="1"/>
    <xf numFmtId="0" fontId="14" fillId="10" borderId="92" xfId="0" applyFont="1" applyFill="1" applyBorder="1" applyAlignment="1">
      <alignment horizontal="left" vertical="center" wrapText="1" indent="1"/>
    </xf>
    <xf numFmtId="0" fontId="14" fillId="10" borderId="91" xfId="0" applyFont="1" applyFill="1" applyBorder="1" applyAlignment="1">
      <alignment horizontal="left" vertical="center" wrapText="1" indent="1"/>
    </xf>
    <xf numFmtId="0" fontId="14" fillId="10" borderId="93" xfId="0" applyFont="1" applyFill="1" applyBorder="1" applyAlignment="1">
      <alignment horizontal="left" vertical="center" wrapText="1" indent="1"/>
    </xf>
    <xf numFmtId="0" fontId="14" fillId="10" borderId="89" xfId="0" applyFont="1" applyFill="1" applyBorder="1" applyAlignment="1">
      <alignment horizontal="right" vertical="center" indent="1"/>
    </xf>
    <xf numFmtId="10" fontId="14" fillId="10" borderId="89" xfId="0" applyNumberFormat="1" applyFont="1" applyFill="1" applyBorder="1" applyAlignment="1">
      <alignment horizontal="left" vertical="center" indent="1"/>
    </xf>
    <xf numFmtId="0" fontId="41" fillId="10" borderId="99" xfId="0" applyFont="1" applyFill="1" applyBorder="1" applyAlignment="1">
      <alignment vertical="center" wrapText="1"/>
    </xf>
    <xf numFmtId="0" fontId="41" fillId="10" borderId="91" xfId="0" applyFont="1" applyFill="1" applyBorder="1" applyAlignment="1">
      <alignment vertical="center" wrapText="1"/>
    </xf>
    <xf numFmtId="0" fontId="41" fillId="10" borderId="96" xfId="0" applyFont="1" applyFill="1" applyBorder="1" applyAlignment="1">
      <alignment vertical="center" wrapText="1"/>
    </xf>
    <xf numFmtId="0" fontId="41" fillId="10" borderId="101" xfId="0" applyFont="1" applyFill="1" applyBorder="1" applyAlignment="1">
      <alignment vertical="center" wrapText="1"/>
    </xf>
    <xf numFmtId="0" fontId="41" fillId="10" borderId="100" xfId="0" applyFont="1" applyFill="1" applyBorder="1" applyAlignment="1">
      <alignment vertical="center" wrapText="1"/>
    </xf>
    <xf numFmtId="0" fontId="41" fillId="10" borderId="0" xfId="0" applyFont="1" applyFill="1" applyAlignment="1">
      <alignment vertical="center" wrapText="1"/>
    </xf>
    <xf numFmtId="0" fontId="41" fillId="10" borderId="95" xfId="0" applyFont="1" applyFill="1" applyBorder="1" applyAlignment="1">
      <alignment vertical="center" wrapText="1"/>
    </xf>
    <xf numFmtId="0" fontId="41" fillId="10" borderId="98" xfId="0" applyFont="1" applyFill="1" applyBorder="1" applyAlignment="1">
      <alignment horizontal="left" vertical="center" wrapText="1" indent="1"/>
    </xf>
    <xf numFmtId="0" fontId="41" fillId="10" borderId="88" xfId="0" applyFont="1" applyFill="1" applyBorder="1" applyAlignment="1">
      <alignment horizontal="left" vertical="center" wrapText="1" indent="1"/>
    </xf>
    <xf numFmtId="0" fontId="36" fillId="10" borderId="13" xfId="0" applyFont="1" applyFill="1" applyBorder="1" applyAlignment="1">
      <alignment horizontal="left" vertical="center" wrapText="1" indent="1"/>
    </xf>
    <xf numFmtId="10" fontId="14" fillId="10" borderId="97" xfId="0" applyNumberFormat="1" applyFont="1" applyFill="1" applyBorder="1" applyAlignment="1">
      <alignment horizontal="left" vertical="center" indent="1"/>
    </xf>
    <xf numFmtId="0" fontId="41" fillId="10" borderId="92" xfId="0" applyFont="1" applyFill="1" applyBorder="1" applyAlignment="1">
      <alignment vertical="center" wrapText="1"/>
    </xf>
    <xf numFmtId="0" fontId="2" fillId="0" borderId="106" xfId="0" applyFont="1" applyBorder="1"/>
    <xf numFmtId="0" fontId="16" fillId="4" borderId="35" xfId="0" applyFont="1" applyFill="1" applyBorder="1"/>
    <xf numFmtId="0" fontId="16" fillId="4" borderId="105" xfId="0" applyFont="1" applyFill="1" applyBorder="1"/>
    <xf numFmtId="0" fontId="16" fillId="4" borderId="36" xfId="0" applyFont="1" applyFill="1" applyBorder="1"/>
    <xf numFmtId="0" fontId="19" fillId="9" borderId="28" xfId="0" applyFont="1" applyFill="1" applyBorder="1" applyAlignment="1">
      <alignment horizontal="left" indent="1"/>
    </xf>
    <xf numFmtId="0" fontId="19" fillId="9" borderId="27" xfId="0" applyFont="1" applyFill="1" applyBorder="1" applyAlignment="1">
      <alignment horizontal="left" indent="1"/>
    </xf>
    <xf numFmtId="0" fontId="41" fillId="10" borderId="108" xfId="0" applyFont="1" applyFill="1" applyBorder="1" applyAlignment="1">
      <alignment horizontal="left" indent="1"/>
    </xf>
    <xf numFmtId="0" fontId="41" fillId="10" borderId="37" xfId="0" applyFont="1" applyFill="1" applyBorder="1" applyAlignment="1">
      <alignment horizontal="left" vertical="center" wrapText="1" indent="1"/>
    </xf>
    <xf numFmtId="0" fontId="41" fillId="10" borderId="109" xfId="0" applyFont="1" applyFill="1" applyBorder="1" applyAlignment="1">
      <alignment horizontal="left" indent="1"/>
    </xf>
    <xf numFmtId="0" fontId="41" fillId="10" borderId="38" xfId="0" applyFont="1" applyFill="1" applyBorder="1" applyAlignment="1">
      <alignment horizontal="left" vertical="center" wrapText="1" indent="1"/>
    </xf>
    <xf numFmtId="0" fontId="24" fillId="4" borderId="6" xfId="0" applyFont="1" applyFill="1" applyBorder="1" applyAlignment="1">
      <alignment horizontal="left" vertical="center" wrapText="1" indent="3"/>
    </xf>
    <xf numFmtId="0" fontId="24" fillId="4" borderId="7" xfId="0" applyFont="1" applyFill="1" applyBorder="1" applyAlignment="1">
      <alignment horizontal="left" vertical="center" wrapText="1" indent="3"/>
    </xf>
    <xf numFmtId="0" fontId="24" fillId="4" borderId="8" xfId="0" applyFont="1" applyFill="1" applyBorder="1" applyAlignment="1">
      <alignment horizontal="left" vertical="center" wrapText="1" indent="3"/>
    </xf>
    <xf numFmtId="0" fontId="3" fillId="16" borderId="4" xfId="0" applyFont="1" applyFill="1" applyBorder="1" applyAlignment="1">
      <alignment horizontal="center" vertical="center"/>
    </xf>
    <xf numFmtId="0" fontId="3" fillId="16" borderId="0" xfId="0" applyFont="1" applyFill="1" applyAlignment="1">
      <alignment horizontal="center" vertical="center"/>
    </xf>
    <xf numFmtId="0" fontId="3" fillId="16" borderId="5" xfId="0" applyFont="1" applyFill="1" applyBorder="1" applyAlignment="1">
      <alignment horizontal="center" vertical="center"/>
    </xf>
    <xf numFmtId="0" fontId="4" fillId="4" borderId="4" xfId="0" applyFont="1" applyFill="1" applyBorder="1" applyAlignment="1">
      <alignment horizontal="center" vertical="center" wrapText="1"/>
    </xf>
    <xf numFmtId="0" fontId="3" fillId="4" borderId="0" xfId="0" applyFont="1" applyFill="1" applyAlignment="1">
      <alignment horizontal="center" vertical="center"/>
    </xf>
    <xf numFmtId="0" fontId="45" fillId="6" borderId="70" xfId="0" applyFont="1" applyFill="1" applyBorder="1" applyAlignment="1">
      <alignment horizontal="center" vertical="center" wrapText="1"/>
    </xf>
    <xf numFmtId="0" fontId="45" fillId="6" borderId="75" xfId="0" applyFont="1" applyFill="1" applyBorder="1" applyAlignment="1">
      <alignment horizontal="center" vertical="center" wrapText="1"/>
    </xf>
    <xf numFmtId="0" fontId="8" fillId="7" borderId="71" xfId="0" applyFont="1" applyFill="1" applyBorder="1" applyAlignment="1">
      <alignment horizontal="center" vertical="center"/>
    </xf>
    <xf numFmtId="0" fontId="8" fillId="7" borderId="72" xfId="0" applyFont="1" applyFill="1" applyBorder="1" applyAlignment="1">
      <alignment horizontal="center" vertical="center"/>
    </xf>
    <xf numFmtId="0" fontId="3" fillId="4" borderId="4" xfId="0" applyFont="1" applyFill="1" applyBorder="1" applyAlignment="1">
      <alignment horizontal="center" vertical="center" wrapText="1"/>
    </xf>
    <xf numFmtId="0" fontId="3" fillId="3" borderId="4" xfId="0" applyFont="1" applyFill="1" applyBorder="1" applyAlignment="1">
      <alignment horizontal="center" wrapText="1"/>
    </xf>
    <xf numFmtId="0" fontId="16" fillId="3" borderId="0" xfId="0" applyFont="1" applyFill="1" applyAlignment="1">
      <alignment horizontal="center"/>
    </xf>
    <xf numFmtId="0" fontId="41" fillId="10" borderId="89" xfId="0" applyFont="1" applyFill="1" applyBorder="1" applyAlignment="1">
      <alignment horizontal="left" vertical="center" wrapText="1" indent="1"/>
    </xf>
    <xf numFmtId="0" fontId="41" fillId="10" borderId="107" xfId="0" applyFont="1" applyFill="1" applyBorder="1" applyAlignment="1">
      <alignment horizontal="left" vertical="center" wrapText="1" indent="1"/>
    </xf>
    <xf numFmtId="0" fontId="41" fillId="10" borderId="102" xfId="0" applyFont="1" applyFill="1" applyBorder="1" applyAlignment="1">
      <alignment horizontal="left" vertical="center" wrapText="1" indent="1"/>
    </xf>
    <xf numFmtId="0" fontId="41" fillId="10" borderId="104" xfId="0" applyFont="1" applyFill="1" applyBorder="1" applyAlignment="1">
      <alignment horizontal="left" vertical="center" wrapText="1" indent="1"/>
    </xf>
    <xf numFmtId="0" fontId="41" fillId="10" borderId="106" xfId="0" applyFont="1" applyFill="1" applyBorder="1" applyAlignment="1">
      <alignment horizontal="left" vertical="center" wrapText="1" indent="1"/>
    </xf>
    <xf numFmtId="0" fontId="41" fillId="10" borderId="103" xfId="0" applyFont="1" applyFill="1" applyBorder="1" applyAlignment="1">
      <alignment horizontal="left" vertical="center" wrapText="1" indent="1"/>
    </xf>
    <xf numFmtId="0" fontId="36" fillId="10" borderId="16" xfId="0" applyFont="1" applyFill="1" applyBorder="1" applyAlignment="1">
      <alignment horizontal="left" vertical="center" wrapText="1" indent="1"/>
    </xf>
    <xf numFmtId="0" fontId="36" fillId="10" borderId="18" xfId="0" applyFont="1" applyFill="1" applyBorder="1" applyAlignment="1">
      <alignment horizontal="left" vertical="center" wrapText="1" indent="1"/>
    </xf>
    <xf numFmtId="0" fontId="36" fillId="11" borderId="16" xfId="2" applyNumberFormat="1" applyFont="1" applyFill="1" applyBorder="1" applyAlignment="1" applyProtection="1">
      <alignment horizontal="left" vertical="center" wrapText="1" indent="1"/>
    </xf>
    <xf numFmtId="0" fontId="36" fillId="11" borderId="17" xfId="2" applyNumberFormat="1" applyFont="1" applyFill="1" applyBorder="1" applyAlignment="1" applyProtection="1">
      <alignment horizontal="left" vertical="center" wrapText="1" indent="1"/>
    </xf>
    <xf numFmtId="0" fontId="36" fillId="11" borderId="18" xfId="2" applyNumberFormat="1" applyFont="1" applyFill="1" applyBorder="1" applyAlignment="1" applyProtection="1">
      <alignment horizontal="left" vertical="center" wrapText="1" indent="1"/>
    </xf>
    <xf numFmtId="0" fontId="36" fillId="10" borderId="90" xfId="0" applyFont="1" applyFill="1" applyBorder="1" applyAlignment="1">
      <alignment horizontal="left" vertical="center" wrapText="1" indent="1"/>
    </xf>
    <xf numFmtId="0" fontId="36" fillId="10" borderId="94" xfId="0" applyFont="1" applyFill="1" applyBorder="1" applyAlignment="1">
      <alignment horizontal="left" vertical="center" wrapText="1" indent="1"/>
    </xf>
  </cellXfs>
  <cellStyles count="5">
    <cellStyle name="Comma" xfId="1" builtinId="3"/>
    <cellStyle name="Currency" xfId="2" builtinId="4"/>
    <cellStyle name="Normal" xfId="0" builtinId="0"/>
    <cellStyle name="Normal 2" xfId="3" xr:uid="{D910FC3A-655B-4354-8A77-240556CECEF5}"/>
    <cellStyle name="Percent" xfId="4" builtinId="5"/>
  </cellStyles>
  <dxfs count="18">
    <dxf>
      <font>
        <color rgb="FFC22114"/>
      </font>
      <fill>
        <patternFill>
          <bgColor rgb="FFFDE49B"/>
        </patternFill>
      </fill>
    </dxf>
    <dxf>
      <font>
        <color rgb="FFF0F9FA"/>
      </font>
      <fill>
        <patternFill>
          <bgColor rgb="FFF0F9FA"/>
        </patternFill>
      </fill>
      <border>
        <top/>
        <bottom/>
      </border>
    </dxf>
    <dxf>
      <font>
        <color rgb="FFF0F9FA"/>
      </font>
      <numFmt numFmtId="167" formatCode=";;;"/>
      <fill>
        <patternFill>
          <bgColor rgb="FFF0F9FA"/>
        </patternFill>
      </fill>
      <border>
        <top/>
        <vertical/>
        <horizontal/>
      </border>
    </dxf>
    <dxf>
      <font>
        <color rgb="FFF0F9FA"/>
      </font>
      <numFmt numFmtId="167" formatCode=";;;"/>
      <fill>
        <patternFill>
          <bgColor rgb="FFF0F9FA"/>
        </patternFill>
      </fill>
      <border>
        <top/>
        <bottom/>
        <vertical/>
        <horizontal/>
      </border>
    </dxf>
    <dxf>
      <font>
        <color rgb="FFF0F9FA"/>
      </font>
      <fill>
        <patternFill>
          <bgColor rgb="FFF0F9FA"/>
        </patternFill>
      </fill>
      <border>
        <top/>
        <bottom/>
      </border>
    </dxf>
    <dxf>
      <font>
        <color rgb="FFC22114"/>
      </font>
      <fill>
        <patternFill>
          <bgColor rgb="FFFDE49B"/>
        </patternFill>
      </fill>
      <border>
        <top style="thin">
          <color theme="0" tint="-0.14996795556505021"/>
        </top>
        <bottom style="thin">
          <color theme="0" tint="-0.14996795556505021"/>
        </bottom>
        <vertical/>
        <horizontal/>
      </border>
    </dxf>
    <dxf>
      <font>
        <color rgb="FFF0F9FA"/>
      </font>
      <numFmt numFmtId="167" formatCode=";;;"/>
      <fill>
        <patternFill>
          <bgColor rgb="FFF0F9FA"/>
        </patternFill>
      </fill>
      <border>
        <top/>
        <bottom/>
        <vertical/>
        <horizontal/>
      </border>
    </dxf>
    <dxf>
      <font>
        <color rgb="FFF0F9FA"/>
      </font>
      <numFmt numFmtId="167" formatCode=";;;"/>
      <fill>
        <patternFill>
          <bgColor rgb="FFF0F9FA"/>
        </patternFill>
      </fill>
      <border>
        <left/>
        <top/>
        <vertical/>
        <horizontal/>
      </border>
    </dxf>
    <dxf>
      <font>
        <color rgb="FFC22114"/>
      </font>
      <fill>
        <patternFill>
          <bgColor rgb="FFFDE49B"/>
        </patternFill>
      </fill>
      <border>
        <top style="thin">
          <color theme="0" tint="-0.14996795556505021"/>
        </top>
        <bottom style="thin">
          <color theme="0" tint="-0.14996795556505021"/>
        </bottom>
        <vertical/>
        <horizontal/>
      </border>
    </dxf>
    <dxf>
      <font>
        <color rgb="FFC22114"/>
      </font>
      <fill>
        <patternFill>
          <bgColor rgb="FFFDE49B"/>
        </patternFill>
      </fill>
      <border>
        <top style="thin">
          <color theme="0" tint="-0.14996795556505021"/>
        </top>
        <bottom style="thin">
          <color theme="0" tint="-0.14996795556505021"/>
        </bottom>
        <vertical/>
        <horizontal/>
      </border>
    </dxf>
    <dxf>
      <font>
        <color rgb="FFF0F9FA"/>
      </font>
      <numFmt numFmtId="167" formatCode=";;;"/>
      <fill>
        <patternFill>
          <bgColor rgb="FFF0F9FA"/>
        </patternFill>
      </fill>
      <border>
        <right/>
        <top/>
        <vertical/>
        <horizontal/>
      </border>
    </dxf>
    <dxf>
      <font>
        <color rgb="FFF0F9FA"/>
      </font>
      <numFmt numFmtId="167" formatCode=";;;"/>
      <fill>
        <patternFill>
          <bgColor rgb="FFF0F9FA"/>
        </patternFill>
      </fill>
      <border>
        <right/>
        <top/>
        <bottom/>
        <vertical/>
        <horizontal/>
      </border>
    </dxf>
    <dxf>
      <font>
        <color rgb="FFF0F9FA"/>
      </font>
      <numFmt numFmtId="167" formatCode=";;;"/>
      <fill>
        <patternFill>
          <bgColor rgb="FFF0F9FA"/>
        </patternFill>
      </fill>
      <border>
        <right/>
        <top/>
        <bottom/>
        <vertical/>
        <horizontal/>
      </border>
    </dxf>
    <dxf>
      <font>
        <color rgb="FFF0F9FA"/>
      </font>
      <numFmt numFmtId="167" formatCode=";;;"/>
      <fill>
        <patternFill>
          <bgColor rgb="FFF0F9FA"/>
        </patternFill>
      </fill>
      <border>
        <left/>
        <top/>
        <bottom/>
        <vertical/>
        <horizontal/>
      </border>
    </dxf>
    <dxf>
      <font>
        <color rgb="FFF0F9FA"/>
      </font>
      <fill>
        <patternFill>
          <bgColor rgb="FFF0F9FA"/>
        </patternFill>
      </fill>
      <border>
        <right/>
        <top/>
        <bottom/>
        <vertical/>
        <horizontal/>
      </border>
    </dxf>
    <dxf>
      <font>
        <color rgb="FFF0F9FA"/>
      </font>
      <numFmt numFmtId="167" formatCode=";;;"/>
      <fill>
        <patternFill>
          <bgColor rgb="FFF0F9FA"/>
        </patternFill>
      </fill>
      <border>
        <right/>
        <top/>
        <vertical/>
        <horizontal/>
      </border>
    </dxf>
    <dxf>
      <font>
        <color rgb="FFC22114"/>
      </font>
      <fill>
        <patternFill>
          <bgColor rgb="FFFDE49B"/>
        </patternFill>
      </fill>
      <border>
        <top style="thin">
          <color theme="0" tint="-0.14996795556505021"/>
        </top>
        <bottom style="thin">
          <color theme="0" tint="-0.14996795556505021"/>
        </bottom>
        <vertical/>
        <horizontal/>
      </border>
    </dxf>
    <dxf>
      <font>
        <color rgb="FFC22114"/>
      </font>
      <fill>
        <patternFill>
          <bgColor rgb="FFFDE49B"/>
        </patternFill>
      </fill>
      <border>
        <top style="thin">
          <color theme="0" tint="-0.14996795556505021"/>
        </top>
        <bottom style="thin">
          <color theme="0" tint="-0.14996795556505021"/>
        </bottom>
        <vertical/>
        <horizontal/>
      </border>
    </dxf>
  </dxfs>
  <tableStyles count="0" defaultTableStyle="TableStyleMedium2" defaultPivotStyle="PivotStyleLight16"/>
  <colors>
    <mruColors>
      <color rgb="FFF0F9FA"/>
      <color rgb="FFFDE49B"/>
      <color rgb="FFC22114"/>
      <color rgb="FFFFF9E6"/>
      <color rgb="FFF2F4F7"/>
      <color rgb="FF1B5559"/>
      <color rgb="FFA6A6A6"/>
      <color rgb="FFD9D9D9"/>
      <color rgb="FF0040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Bid Calculator'!A1"/><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hyperlink" Target="#'Bid Calculator'!A1"/><Relationship Id="rId2" Type="http://schemas.openxmlformats.org/officeDocument/2006/relationships/image" Target="../media/image3.png"/><Relationship Id="rId1" Type="http://schemas.openxmlformats.org/officeDocument/2006/relationships/image" Target="../media/image4.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Bid Calculator'!A1"/><Relationship Id="rId2" Type="http://schemas.openxmlformats.org/officeDocument/2006/relationships/image" Target="../media/image3.png"/><Relationship Id="rId1" Type="http://schemas.openxmlformats.org/officeDocument/2006/relationships/image" Target="../media/image4.png"/><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Bid Calculator'!A1"/></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1</xdr:row>
      <xdr:rowOff>1554480</xdr:rowOff>
    </xdr:to>
    <xdr:sp macro="" textlink="">
      <xdr:nvSpPr>
        <xdr:cNvPr id="6" name="TextBox 7">
          <a:extLst>
            <a:ext uri="{FF2B5EF4-FFF2-40B4-BE49-F238E27FC236}">
              <a16:creationId xmlns:a16="http://schemas.microsoft.com/office/drawing/2014/main" id="{C293B5F1-8863-F242-99D9-9E528B33EF16}"/>
            </a:ext>
          </a:extLst>
        </xdr:cNvPr>
        <xdr:cNvSpPr txBox="1"/>
      </xdr:nvSpPr>
      <xdr:spPr>
        <a:xfrm>
          <a:off x="0" y="190500"/>
          <a:ext cx="14966156" cy="1554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Megawatts for Maryland FY27  </a:t>
          </a:r>
          <a:br>
            <a:rPr lang="en-US" sz="27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Bid Calculator</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v.1.000</a:t>
          </a:r>
        </a:p>
      </xdr:txBody>
    </xdr:sp>
    <xdr:clientData/>
  </xdr:twoCellAnchor>
  <xdr:twoCellAnchor editAs="oneCell">
    <xdr:from>
      <xdr:col>0</xdr:col>
      <xdr:colOff>186203</xdr:colOff>
      <xdr:row>1</xdr:row>
      <xdr:rowOff>1302544</xdr:rowOff>
    </xdr:from>
    <xdr:to>
      <xdr:col>0</xdr:col>
      <xdr:colOff>3865426</xdr:colOff>
      <xdr:row>2</xdr:row>
      <xdr:rowOff>327640</xdr:rowOff>
    </xdr:to>
    <xdr:pic>
      <xdr:nvPicPr>
        <xdr:cNvPr id="35" name="Picture 61" descr="Maryland energy administration logo featuring solar panel, building, maryland flag">
          <a:extLst>
            <a:ext uri="{FF2B5EF4-FFF2-40B4-BE49-F238E27FC236}">
              <a16:creationId xmlns:a16="http://schemas.microsoft.com/office/drawing/2014/main" id="{ED82BD81-AEB8-D140-A765-C3FBA3761D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203" y="1493044"/>
          <a:ext cx="3773475" cy="1139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10312157</xdr:colOff>
      <xdr:row>0</xdr:row>
      <xdr:rowOff>91368</xdr:rowOff>
    </xdr:from>
    <xdr:to>
      <xdr:col>3</xdr:col>
      <xdr:colOff>20943</xdr:colOff>
      <xdr:row>1</xdr:row>
      <xdr:rowOff>782122</xdr:rowOff>
    </xdr:to>
    <xdr:pic>
      <xdr:nvPicPr>
        <xdr:cNvPr id="89" name="Picture 3">
          <a:hlinkClick xmlns:r="http://schemas.openxmlformats.org/officeDocument/2006/relationships" r:id="rId2"/>
          <a:extLst>
            <a:ext uri="{FF2B5EF4-FFF2-40B4-BE49-F238E27FC236}">
              <a16:creationId xmlns:a16="http://schemas.microsoft.com/office/drawing/2014/main" id="{D7E89C20-0093-654B-A42A-8580E771EE12}"/>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3"/>
        <a:stretch>
          <a:fillRect/>
        </a:stretch>
      </xdr:blipFill>
      <xdr:spPr>
        <a:xfrm>
          <a:off x="15565754" y="91368"/>
          <a:ext cx="843741" cy="869290"/>
        </a:xfrm>
        <a:prstGeom prst="rect">
          <a:avLst/>
        </a:prstGeom>
        <a:effectLst>
          <a:reflection blurRad="6350" stA="50000" endA="300" endPos="55000" dir="5400000" sy="-100000" algn="bl" rotWithShape="0"/>
        </a:effectLst>
      </xdr:spPr>
    </xdr:pic>
    <xdr:clientData/>
  </xdr:twoCellAnchor>
  <xdr:twoCellAnchor>
    <xdr:from>
      <xdr:col>2</xdr:col>
      <xdr:colOff>8526690</xdr:colOff>
      <xdr:row>1</xdr:row>
      <xdr:rowOff>871497</xdr:rowOff>
    </xdr:from>
    <xdr:to>
      <xdr:col>3</xdr:col>
      <xdr:colOff>4863</xdr:colOff>
      <xdr:row>2</xdr:row>
      <xdr:rowOff>294409</xdr:rowOff>
    </xdr:to>
    <xdr:grpSp>
      <xdr:nvGrpSpPr>
        <xdr:cNvPr id="124" name="Group 4">
          <a:extLst>
            <a:ext uri="{FF2B5EF4-FFF2-40B4-BE49-F238E27FC236}">
              <a16:creationId xmlns:a16="http://schemas.microsoft.com/office/drawing/2014/main" id="{8480426D-82BE-4082-9A6B-C9D5C949A197}"/>
            </a:ext>
          </a:extLst>
        </xdr:cNvPr>
        <xdr:cNvGrpSpPr>
          <a:grpSpLocks/>
        </xdr:cNvGrpSpPr>
      </xdr:nvGrpSpPr>
      <xdr:grpSpPr>
        <a:xfrm>
          <a:off x="14898915" y="1061997"/>
          <a:ext cx="1250823" cy="1537462"/>
          <a:chOff x="15681325" y="123825"/>
          <a:chExt cx="1762124" cy="1684908"/>
        </a:xfrm>
      </xdr:grpSpPr>
      <xdr:sp macro="" textlink="">
        <xdr:nvSpPr>
          <xdr:cNvPr id="125" name="Flowchart: Delay 4">
            <a:extLst>
              <a:ext uri="{FF2B5EF4-FFF2-40B4-BE49-F238E27FC236}">
                <a16:creationId xmlns:a16="http://schemas.microsoft.com/office/drawing/2014/main" id="{19F2E407-F774-4CF2-29A3-2433B82F451E}"/>
              </a:ext>
            </a:extLst>
          </xdr:cNvPr>
          <xdr:cNvSpPr/>
        </xdr:nvSpPr>
        <xdr:spPr>
          <a:xfrm flipH="1">
            <a:off x="15681325" y="123825"/>
            <a:ext cx="1762124" cy="1684908"/>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126" name="Group 17">
            <a:extLst>
              <a:ext uri="{FF2B5EF4-FFF2-40B4-BE49-F238E27FC236}">
                <a16:creationId xmlns:a16="http://schemas.microsoft.com/office/drawing/2014/main" id="{9346D25B-D1C3-F643-ADCC-C4BD982D7279}"/>
              </a:ext>
            </a:extLst>
          </xdr:cNvPr>
          <xdr:cNvGrpSpPr/>
        </xdr:nvGrpSpPr>
        <xdr:grpSpPr>
          <a:xfrm>
            <a:off x="15811270" y="168625"/>
            <a:ext cx="1542180" cy="1478585"/>
            <a:chOff x="15560445" y="74481"/>
            <a:chExt cx="1542180" cy="1488020"/>
          </a:xfrm>
        </xdr:grpSpPr>
        <xdr:sp macro="" textlink="">
          <xdr:nvSpPr>
            <xdr:cNvPr id="127" name="TextBox 11">
              <a:extLst>
                <a:ext uri="{FF2B5EF4-FFF2-40B4-BE49-F238E27FC236}">
                  <a16:creationId xmlns:a16="http://schemas.microsoft.com/office/drawing/2014/main" id="{655B7026-B4E3-E887-170A-2974375D5EB0}"/>
                </a:ext>
              </a:extLst>
            </xdr:cNvPr>
            <xdr:cNvSpPr txBox="1"/>
          </xdr:nvSpPr>
          <xdr:spPr>
            <a:xfrm>
              <a:off x="15560445" y="74481"/>
              <a:ext cx="1542180" cy="769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128" name="Picture 23">
              <a:extLst>
                <a:ext uri="{FF2B5EF4-FFF2-40B4-BE49-F238E27FC236}">
                  <a16:creationId xmlns:a16="http://schemas.microsoft.com/office/drawing/2014/main" id="{DC5F0C0E-29FC-7FC5-3C8C-4B8ADBAABFC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850731" y="617435"/>
              <a:ext cx="1151530" cy="945066"/>
            </a:xfrm>
            <a:prstGeom prst="rect">
              <a:avLst/>
            </a:prstGeom>
          </xdr:spPr>
        </xdr:pic>
      </xdr:grpSp>
    </xdr:grpSp>
    <xdr:clientData/>
  </xdr:twoCellAnchor>
  <xdr:twoCellAnchor editAs="oneCell">
    <xdr:from>
      <xdr:col>2</xdr:col>
      <xdr:colOff>9122864</xdr:colOff>
      <xdr:row>1</xdr:row>
      <xdr:rowOff>243387</xdr:rowOff>
    </xdr:from>
    <xdr:to>
      <xdr:col>2</xdr:col>
      <xdr:colOff>9503483</xdr:colOff>
      <xdr:row>1</xdr:row>
      <xdr:rowOff>645723</xdr:rowOff>
    </xdr:to>
    <xdr:pic>
      <xdr:nvPicPr>
        <xdr:cNvPr id="39" name="Picture 3">
          <a:hlinkClick xmlns:r="http://schemas.openxmlformats.org/officeDocument/2006/relationships" r:id="rId2"/>
          <a:extLst>
            <a:ext uri="{FF2B5EF4-FFF2-40B4-BE49-F238E27FC236}">
              <a16:creationId xmlns:a16="http://schemas.microsoft.com/office/drawing/2014/main" id="{35949A7F-98D1-4418-AC53-83E6913F6DE0}"/>
            </a:ext>
            <a:ext uri="{147F2762-F138-4A5C-976F-8EAC2B608ADB}">
              <a16:predDERef xmlns:a16="http://schemas.microsoft.com/office/drawing/2014/main" pred="{9C5F9DAC-82C4-DEA5-B759-2FABFA6671B3}"/>
            </a:ext>
          </a:extLst>
        </xdr:cNvPr>
        <xdr:cNvPicPr>
          <a:picLocks/>
        </xdr:cNvPicPr>
      </xdr:nvPicPr>
      <xdr:blipFill>
        <a:blip xmlns:r="http://schemas.openxmlformats.org/officeDocument/2006/relationships" r:embed="rId3"/>
        <a:stretch>
          <a:fillRect/>
        </a:stretch>
      </xdr:blipFill>
      <xdr:spPr>
        <a:xfrm>
          <a:off x="15679239" y="433887"/>
          <a:ext cx="372999" cy="402336"/>
        </a:xfrm>
        <a:prstGeom prst="rect">
          <a:avLst/>
        </a:prstGeom>
        <a:effectLst>
          <a:reflection blurRad="6350" stA="50000" endA="300" endPos="55000" dir="5400000" sy="-100000" algn="bl" rotWithShape="0"/>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0</xdr:row>
      <xdr:rowOff>152400</xdr:rowOff>
    </xdr:from>
    <xdr:to>
      <xdr:col>8</xdr:col>
      <xdr:colOff>17144</xdr:colOff>
      <xdr:row>2</xdr:row>
      <xdr:rowOff>0</xdr:rowOff>
    </xdr:to>
    <xdr:sp macro="" textlink="">
      <xdr:nvSpPr>
        <xdr:cNvPr id="3" name="TextBox 7">
          <a:extLst>
            <a:ext uri="{FF2B5EF4-FFF2-40B4-BE49-F238E27FC236}">
              <a16:creationId xmlns:a16="http://schemas.microsoft.com/office/drawing/2014/main" id="{01173C3D-0F4B-A74E-99B2-6A5918B2DBA8}"/>
            </a:ext>
          </a:extLst>
        </xdr:cNvPr>
        <xdr:cNvSpPr txBox="1"/>
      </xdr:nvSpPr>
      <xdr:spPr>
        <a:xfrm>
          <a:off x="7620" y="312420"/>
          <a:ext cx="13725524" cy="1684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Megawatts for Maryland FY27</a:t>
          </a:r>
        </a:p>
        <a:p>
          <a:pPr marL="0" marR="0" lvl="0" indent="0" algn="ctr" defTabSz="914400" eaLnBrk="1" fontAlgn="auto" latinLnBrk="0" hangingPunct="1">
            <a:lnSpc>
              <a:spcPct val="100000"/>
            </a:lnSpc>
            <a:spcBef>
              <a:spcPts val="0"/>
            </a:spcBef>
            <a:spcAft>
              <a:spcPts val="0"/>
            </a:spcAft>
            <a:buClrTx/>
            <a:buSzTx/>
            <a:buFontTx/>
            <a:buNone/>
            <a:tabLst/>
            <a:defRPr/>
          </a:pPr>
          <a:r>
            <a:rPr lang="en-US" sz="3200" b="1" i="0" baseline="0">
              <a:solidFill>
                <a:schemeClr val="dk1"/>
              </a:solidFill>
              <a:effectLst/>
              <a:latin typeface="Aptos" panose="020B0004020202020204" pitchFamily="34" charset="0"/>
              <a:ea typeface="+mn-ea"/>
              <a:cs typeface="+mn-cs"/>
            </a:rPr>
            <a:t>Bid Calculator</a:t>
          </a:r>
        </a:p>
        <a:p>
          <a:pPr marL="0" marR="0" lvl="0" indent="0" algn="ctr" defTabSz="914400" eaLnBrk="1" fontAlgn="auto" latinLnBrk="0" hangingPunct="1">
            <a:lnSpc>
              <a:spcPct val="100000"/>
            </a:lnSpc>
            <a:spcBef>
              <a:spcPts val="0"/>
            </a:spcBef>
            <a:spcAft>
              <a:spcPts val="0"/>
            </a:spcAft>
            <a:buClrTx/>
            <a:buSzTx/>
            <a:buFontTx/>
            <a:buNone/>
            <a:tabLst/>
            <a:defRPr/>
          </a:pPr>
          <a:r>
            <a:rPr lang="en-US" sz="2000" b="0" i="0" baseline="0">
              <a:solidFill>
                <a:schemeClr val="dk1"/>
              </a:solidFill>
              <a:effectLst/>
              <a:latin typeface="Aptos Light" panose="020B0004020202020204" pitchFamily="34" charset="0"/>
              <a:ea typeface="+mn-ea"/>
              <a:cs typeface="+mn-cs"/>
            </a:rPr>
            <a:t>v.1.000</a:t>
          </a:r>
        </a:p>
      </xdr:txBody>
    </xdr:sp>
    <xdr:clientData/>
  </xdr:twoCellAnchor>
  <xdr:twoCellAnchor editAs="oneCell">
    <xdr:from>
      <xdr:col>0</xdr:col>
      <xdr:colOff>205741</xdr:colOff>
      <xdr:row>1</xdr:row>
      <xdr:rowOff>864507</xdr:rowOff>
    </xdr:from>
    <xdr:to>
      <xdr:col>2</xdr:col>
      <xdr:colOff>553594</xdr:colOff>
      <xdr:row>2</xdr:row>
      <xdr:rowOff>322217</xdr:rowOff>
    </xdr:to>
    <xdr:pic>
      <xdr:nvPicPr>
        <xdr:cNvPr id="542" name="Picture 61" descr="Maryland energy administration logo featuring solar panel, building, maryland flag">
          <a:extLst>
            <a:ext uri="{FF2B5EF4-FFF2-40B4-BE49-F238E27FC236}">
              <a16:creationId xmlns:a16="http://schemas.microsoft.com/office/drawing/2014/main" id="{30BB7503-A550-8640-B001-35880B8801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1" y="1029607"/>
          <a:ext cx="3767328"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231321</xdr:colOff>
      <xdr:row>1</xdr:row>
      <xdr:rowOff>571499</xdr:rowOff>
    </xdr:from>
    <xdr:to>
      <xdr:col>8</xdr:col>
      <xdr:colOff>236</xdr:colOff>
      <xdr:row>2</xdr:row>
      <xdr:rowOff>432068</xdr:rowOff>
    </xdr:to>
    <xdr:grpSp>
      <xdr:nvGrpSpPr>
        <xdr:cNvPr id="553" name="Group 4">
          <a:extLst>
            <a:ext uri="{FF2B5EF4-FFF2-40B4-BE49-F238E27FC236}">
              <a16:creationId xmlns:a16="http://schemas.microsoft.com/office/drawing/2014/main" id="{954D3EB0-664D-4D41-95A2-794866E67592}"/>
            </a:ext>
          </a:extLst>
        </xdr:cNvPr>
        <xdr:cNvGrpSpPr>
          <a:grpSpLocks/>
        </xdr:cNvGrpSpPr>
      </xdr:nvGrpSpPr>
      <xdr:grpSpPr>
        <a:xfrm>
          <a:off x="12366171" y="723899"/>
          <a:ext cx="1473890" cy="1536969"/>
          <a:chOff x="15681325" y="123825"/>
          <a:chExt cx="1762124" cy="1684908"/>
        </a:xfrm>
      </xdr:grpSpPr>
      <xdr:sp macro="" textlink="">
        <xdr:nvSpPr>
          <xdr:cNvPr id="554" name="Flowchart: Delay 4">
            <a:extLst>
              <a:ext uri="{FF2B5EF4-FFF2-40B4-BE49-F238E27FC236}">
                <a16:creationId xmlns:a16="http://schemas.microsoft.com/office/drawing/2014/main" id="{CDDA8320-0812-E96E-994E-171E5B3F7519}"/>
              </a:ext>
            </a:extLst>
          </xdr:cNvPr>
          <xdr:cNvSpPr/>
        </xdr:nvSpPr>
        <xdr:spPr>
          <a:xfrm flipH="1">
            <a:off x="15681325" y="123825"/>
            <a:ext cx="1762124" cy="1684908"/>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555" name="Group 17">
            <a:extLst>
              <a:ext uri="{FF2B5EF4-FFF2-40B4-BE49-F238E27FC236}">
                <a16:creationId xmlns:a16="http://schemas.microsoft.com/office/drawing/2014/main" id="{1BD52CB6-FC72-4AED-545C-C6CB385F244E}"/>
              </a:ext>
            </a:extLst>
          </xdr:cNvPr>
          <xdr:cNvGrpSpPr/>
        </xdr:nvGrpSpPr>
        <xdr:grpSpPr>
          <a:xfrm>
            <a:off x="15811270" y="220927"/>
            <a:ext cx="1542180" cy="1426283"/>
            <a:chOff x="15560445" y="127116"/>
            <a:chExt cx="1542180" cy="1435385"/>
          </a:xfrm>
        </xdr:grpSpPr>
        <xdr:sp macro="" textlink="">
          <xdr:nvSpPr>
            <xdr:cNvPr id="556" name="TextBox 11">
              <a:extLst>
                <a:ext uri="{FF2B5EF4-FFF2-40B4-BE49-F238E27FC236}">
                  <a16:creationId xmlns:a16="http://schemas.microsoft.com/office/drawing/2014/main" id="{711C8CC1-186D-A88D-1E21-317891FC4559}"/>
                </a:ext>
              </a:extLst>
            </xdr:cNvPr>
            <xdr:cNvSpPr txBox="1"/>
          </xdr:nvSpPr>
          <xdr:spPr>
            <a:xfrm>
              <a:off x="15560445" y="127116"/>
              <a:ext cx="1542180" cy="76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557" name="Picture 23">
              <a:extLst>
                <a:ext uri="{FF2B5EF4-FFF2-40B4-BE49-F238E27FC236}">
                  <a16:creationId xmlns:a16="http://schemas.microsoft.com/office/drawing/2014/main" id="{553C34F8-EC69-7AE0-7898-B312F9DBEE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10147" y="617435"/>
              <a:ext cx="969601" cy="945066"/>
            </a:xfrm>
            <a:prstGeom prst="rect">
              <a:avLst/>
            </a:prstGeom>
          </xdr:spPr>
        </xdr:pic>
      </xdr:grpSp>
    </xdr:grpSp>
    <xdr:clientData/>
  </xdr:twoCellAnchor>
  <xdr:twoCellAnchor editAs="oneCell">
    <xdr:from>
      <xdr:col>7</xdr:col>
      <xdr:colOff>779748</xdr:colOff>
      <xdr:row>1</xdr:row>
      <xdr:rowOff>74544</xdr:rowOff>
    </xdr:from>
    <xdr:to>
      <xdr:col>7</xdr:col>
      <xdr:colOff>1160644</xdr:colOff>
      <xdr:row>1</xdr:row>
      <xdr:rowOff>475339</xdr:rowOff>
    </xdr:to>
    <xdr:pic>
      <xdr:nvPicPr>
        <xdr:cNvPr id="567" name="Picture 3">
          <a:hlinkClick xmlns:r="http://schemas.openxmlformats.org/officeDocument/2006/relationships" r:id="rId3"/>
          <a:extLst>
            <a:ext uri="{FF2B5EF4-FFF2-40B4-BE49-F238E27FC236}">
              <a16:creationId xmlns:a16="http://schemas.microsoft.com/office/drawing/2014/main" id="{6599173F-15DF-4736-A4B7-2EBB5CDBC73F}"/>
            </a:ext>
            <a:ext uri="{147F2762-F138-4A5C-976F-8EAC2B608ADB}">
              <a16:predDERef xmlns:a16="http://schemas.microsoft.com/office/drawing/2014/main" pred="{9C5F9DAC-82C4-DEA5-B759-2FABFA6671B3}"/>
            </a:ext>
          </a:extLst>
        </xdr:cNvPr>
        <xdr:cNvPicPr>
          <a:picLocks/>
        </xdr:cNvPicPr>
      </xdr:nvPicPr>
      <xdr:blipFill>
        <a:blip xmlns:r="http://schemas.openxmlformats.org/officeDocument/2006/relationships" r:embed="rId4"/>
        <a:stretch>
          <a:fillRect/>
        </a:stretch>
      </xdr:blipFill>
      <xdr:spPr>
        <a:xfrm>
          <a:off x="12985355" y="237830"/>
          <a:ext cx="390421" cy="414130"/>
        </a:xfrm>
        <a:prstGeom prst="rect">
          <a:avLst/>
        </a:prstGeom>
        <a:effectLst>
          <a:reflection blurRad="6350" stA="50000" endA="300" endPos="55000" dir="5400000" sy="-100000" algn="bl" rotWithShape="0"/>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0</xdr:row>
      <xdr:rowOff>152400</xdr:rowOff>
    </xdr:from>
    <xdr:to>
      <xdr:col>8</xdr:col>
      <xdr:colOff>17144</xdr:colOff>
      <xdr:row>2</xdr:row>
      <xdr:rowOff>0</xdr:rowOff>
    </xdr:to>
    <xdr:sp macro="" textlink="">
      <xdr:nvSpPr>
        <xdr:cNvPr id="4" name="TextBox 7">
          <a:extLst>
            <a:ext uri="{FF2B5EF4-FFF2-40B4-BE49-F238E27FC236}">
              <a16:creationId xmlns:a16="http://schemas.microsoft.com/office/drawing/2014/main" id="{7102C5D2-A912-C242-B408-7F5D3816A422}"/>
            </a:ext>
          </a:extLst>
        </xdr:cNvPr>
        <xdr:cNvSpPr txBox="1"/>
      </xdr:nvSpPr>
      <xdr:spPr>
        <a:xfrm>
          <a:off x="7620" y="152400"/>
          <a:ext cx="15655924" cy="168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000" b="0" i="0" baseline="0">
              <a:solidFill>
                <a:schemeClr val="dk1"/>
              </a:solidFill>
              <a:effectLst/>
              <a:latin typeface="Aptos Light" panose="020B0004020202020204" pitchFamily="34" charset="0"/>
              <a:ea typeface="+mn-ea"/>
              <a:cs typeface="+mn-cs"/>
            </a:rPr>
            <a:t>Megawatts for Maryland FY27</a:t>
          </a:r>
          <a:endParaRPr lang="en-US" sz="2000">
            <a:effectLst/>
            <a:latin typeface="Aptos Light" panose="020B00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sz="3200" b="1" i="0" baseline="0">
              <a:solidFill>
                <a:schemeClr val="dk1"/>
              </a:solidFill>
              <a:effectLst/>
              <a:latin typeface="Aptos" panose="020B0004020202020204" pitchFamily="34" charset="0"/>
              <a:ea typeface="+mn-ea"/>
              <a:cs typeface="+mn-cs"/>
            </a:rPr>
            <a:t>Bid Calculator</a:t>
          </a:r>
        </a:p>
        <a:p>
          <a:pPr marL="0" marR="0" lvl="0" indent="0" algn="ctr" defTabSz="914400" eaLnBrk="1" fontAlgn="auto" latinLnBrk="0" hangingPunct="1">
            <a:lnSpc>
              <a:spcPct val="100000"/>
            </a:lnSpc>
            <a:spcBef>
              <a:spcPts val="0"/>
            </a:spcBef>
            <a:spcAft>
              <a:spcPts val="0"/>
            </a:spcAft>
            <a:buClrTx/>
            <a:buSzTx/>
            <a:buFontTx/>
            <a:buNone/>
            <a:tabLst/>
            <a:defRPr/>
          </a:pPr>
          <a:r>
            <a:rPr lang="en-US" sz="2000" b="0" i="0" baseline="0">
              <a:solidFill>
                <a:schemeClr val="dk1"/>
              </a:solidFill>
              <a:effectLst/>
              <a:latin typeface="Aptos Light" panose="020B0004020202020204" pitchFamily="34" charset="0"/>
              <a:ea typeface="+mn-ea"/>
              <a:cs typeface="+mn-cs"/>
            </a:rPr>
            <a:t>v.1.000</a:t>
          </a:r>
        </a:p>
      </xdr:txBody>
    </xdr:sp>
    <xdr:clientData/>
  </xdr:twoCellAnchor>
  <xdr:twoCellAnchor editAs="oneCell">
    <xdr:from>
      <xdr:col>0</xdr:col>
      <xdr:colOff>205740</xdr:colOff>
      <xdr:row>1</xdr:row>
      <xdr:rowOff>872034</xdr:rowOff>
    </xdr:from>
    <xdr:to>
      <xdr:col>2</xdr:col>
      <xdr:colOff>553593</xdr:colOff>
      <xdr:row>2</xdr:row>
      <xdr:rowOff>327204</xdr:rowOff>
    </xdr:to>
    <xdr:pic>
      <xdr:nvPicPr>
        <xdr:cNvPr id="258" name="Picture 61" descr="Maryland energy administration logo featuring solar panel, building, maryland flag">
          <a:extLst>
            <a:ext uri="{FF2B5EF4-FFF2-40B4-BE49-F238E27FC236}">
              <a16:creationId xmlns:a16="http://schemas.microsoft.com/office/drawing/2014/main" id="{CFF9E790-6FFF-304F-9A9A-BD1DAB4C6D5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044503"/>
          <a:ext cx="3767328"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115664</xdr:colOff>
      <xdr:row>1</xdr:row>
      <xdr:rowOff>782517</xdr:rowOff>
    </xdr:from>
    <xdr:to>
      <xdr:col>8</xdr:col>
      <xdr:colOff>1364</xdr:colOff>
      <xdr:row>2</xdr:row>
      <xdr:rowOff>934917</xdr:rowOff>
    </xdr:to>
    <xdr:grpSp>
      <xdr:nvGrpSpPr>
        <xdr:cNvPr id="269" name="Group 4">
          <a:extLst>
            <a:ext uri="{FF2B5EF4-FFF2-40B4-BE49-F238E27FC236}">
              <a16:creationId xmlns:a16="http://schemas.microsoft.com/office/drawing/2014/main" id="{147F93FE-5FC7-9E45-92CB-7C51A12858B0}"/>
            </a:ext>
          </a:extLst>
        </xdr:cNvPr>
        <xdr:cNvGrpSpPr>
          <a:grpSpLocks/>
        </xdr:cNvGrpSpPr>
      </xdr:nvGrpSpPr>
      <xdr:grpSpPr>
        <a:xfrm>
          <a:off x="12250514" y="934917"/>
          <a:ext cx="1590675" cy="1828800"/>
          <a:chOff x="15681325" y="123825"/>
          <a:chExt cx="1762124" cy="1847851"/>
        </a:xfrm>
      </xdr:grpSpPr>
      <xdr:sp macro="" textlink="">
        <xdr:nvSpPr>
          <xdr:cNvPr id="270" name="Flowchart: Delay 4">
            <a:extLst>
              <a:ext uri="{FF2B5EF4-FFF2-40B4-BE49-F238E27FC236}">
                <a16:creationId xmlns:a16="http://schemas.microsoft.com/office/drawing/2014/main" id="{4163DE64-ADE2-A7A3-8E26-6FF35C1ADF22}"/>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71" name="Group 17">
            <a:extLst>
              <a:ext uri="{FF2B5EF4-FFF2-40B4-BE49-F238E27FC236}">
                <a16:creationId xmlns:a16="http://schemas.microsoft.com/office/drawing/2014/main" id="{BC495477-288B-6041-AC9C-39EF5FB5C10A}"/>
              </a:ext>
            </a:extLst>
          </xdr:cNvPr>
          <xdr:cNvGrpSpPr/>
        </xdr:nvGrpSpPr>
        <xdr:grpSpPr>
          <a:xfrm>
            <a:off x="15811270" y="220927"/>
            <a:ext cx="1542180" cy="1417551"/>
            <a:chOff x="15560445" y="127116"/>
            <a:chExt cx="1542180" cy="1426597"/>
          </a:xfrm>
        </xdr:grpSpPr>
        <xdr:sp macro="" textlink="">
          <xdr:nvSpPr>
            <xdr:cNvPr id="272" name="TextBox 11">
              <a:extLst>
                <a:ext uri="{FF2B5EF4-FFF2-40B4-BE49-F238E27FC236}">
                  <a16:creationId xmlns:a16="http://schemas.microsoft.com/office/drawing/2014/main" id="{449F1C56-E372-0CFB-52C0-08F3F9B44A86}"/>
                </a:ext>
              </a:extLst>
            </xdr:cNvPr>
            <xdr:cNvSpPr txBox="1"/>
          </xdr:nvSpPr>
          <xdr:spPr>
            <a:xfrm>
              <a:off x="15560445" y="127116"/>
              <a:ext cx="1542180" cy="76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273" name="Picture 23">
              <a:extLst>
                <a:ext uri="{FF2B5EF4-FFF2-40B4-BE49-F238E27FC236}">
                  <a16:creationId xmlns:a16="http://schemas.microsoft.com/office/drawing/2014/main" id="{DB4C19D9-3509-899B-EF6B-0D51181631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915036" y="756030"/>
              <a:ext cx="818392" cy="797683"/>
            </a:xfrm>
            <a:prstGeom prst="rect">
              <a:avLst/>
            </a:prstGeom>
          </xdr:spPr>
        </xdr:pic>
      </xdr:grpSp>
    </xdr:grpSp>
    <xdr:clientData/>
  </xdr:twoCellAnchor>
  <xdr:twoCellAnchor editAs="oneCell">
    <xdr:from>
      <xdr:col>7</xdr:col>
      <xdr:colOff>658090</xdr:colOff>
      <xdr:row>1</xdr:row>
      <xdr:rowOff>155862</xdr:rowOff>
    </xdr:from>
    <xdr:to>
      <xdr:col>7</xdr:col>
      <xdr:colOff>1164513</xdr:colOff>
      <xdr:row>1</xdr:row>
      <xdr:rowOff>627263</xdr:rowOff>
    </xdr:to>
    <xdr:pic>
      <xdr:nvPicPr>
        <xdr:cNvPr id="248" name="Picture 3">
          <a:hlinkClick xmlns:r="http://schemas.openxmlformats.org/officeDocument/2006/relationships" r:id="rId3"/>
          <a:extLst>
            <a:ext uri="{FF2B5EF4-FFF2-40B4-BE49-F238E27FC236}">
              <a16:creationId xmlns:a16="http://schemas.microsoft.com/office/drawing/2014/main" id="{08DC0D8D-AC6F-2143-A051-93E93E3A39BB}"/>
            </a:ext>
            <a:ext uri="{147F2762-F138-4A5C-976F-8EAC2B608ADB}">
              <a16:predDERef xmlns:a16="http://schemas.microsoft.com/office/drawing/2014/main" pred="{9C5F9DAC-82C4-DEA5-B759-2FABFA6671B3}"/>
            </a:ext>
          </a:extLst>
        </xdr:cNvPr>
        <xdr:cNvPicPr>
          <a:picLocks/>
        </xdr:cNvPicPr>
      </xdr:nvPicPr>
      <xdr:blipFill>
        <a:blip xmlns:r="http://schemas.openxmlformats.org/officeDocument/2006/relationships" r:embed="rId4"/>
        <a:stretch>
          <a:fillRect/>
        </a:stretch>
      </xdr:blipFill>
      <xdr:spPr>
        <a:xfrm>
          <a:off x="12858749" y="320385"/>
          <a:ext cx="502613" cy="467591"/>
        </a:xfrm>
        <a:prstGeom prst="rect">
          <a:avLst/>
        </a:prstGeom>
        <a:effectLst>
          <a:reflection blurRad="6350" stA="50000" endA="300" endPos="55000" dir="5400000" sy="-100000" algn="bl" rotWithShape="0"/>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276225</xdr:colOff>
      <xdr:row>0</xdr:row>
      <xdr:rowOff>133350</xdr:rowOff>
    </xdr:from>
    <xdr:to>
      <xdr:col>5</xdr:col>
      <xdr:colOff>715644</xdr:colOff>
      <xdr:row>0</xdr:row>
      <xdr:rowOff>583565</xdr:rowOff>
    </xdr:to>
    <xdr:pic>
      <xdr:nvPicPr>
        <xdr:cNvPr id="3" name="Picture 1">
          <a:hlinkClick xmlns:r="http://schemas.openxmlformats.org/officeDocument/2006/relationships" r:id="rId1"/>
          <a:extLst>
            <a:ext uri="{FF2B5EF4-FFF2-40B4-BE49-F238E27FC236}">
              <a16:creationId xmlns:a16="http://schemas.microsoft.com/office/drawing/2014/main" id="{53DF8D4C-A6CC-4D02-BDF4-97C04F967736}"/>
            </a:ext>
            <a:ext uri="{147F2762-F138-4A5C-976F-8EAC2B608ADB}">
              <a16:predDERef xmlns:a16="http://schemas.microsoft.com/office/drawing/2014/main" pred="{9C5F9DAC-82C4-DEA5-B759-2FABFA6671B3}"/>
            </a:ext>
          </a:extLst>
        </xdr:cNvPr>
        <xdr:cNvPicPr>
          <a:picLocks/>
        </xdr:cNvPicPr>
      </xdr:nvPicPr>
      <xdr:blipFill>
        <a:blip xmlns:r="http://schemas.openxmlformats.org/officeDocument/2006/relationships" r:embed="rId2"/>
        <a:stretch>
          <a:fillRect/>
        </a:stretch>
      </xdr:blipFill>
      <xdr:spPr>
        <a:xfrm>
          <a:off x="13249275" y="133350"/>
          <a:ext cx="440054" cy="447675"/>
        </a:xfrm>
        <a:prstGeom prst="rect">
          <a:avLst/>
        </a:prstGeom>
        <a:effectLst>
          <a:reflection blurRad="6350" stA="50000" endA="300" endPos="55000" dir="5400000" sy="-100000" algn="bl" rotWithShape="0"/>
        </a:effec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lr.gov/analysis/jedi/about" TargetMode="External"/><Relationship Id="rId2" Type="http://schemas.openxmlformats.org/officeDocument/2006/relationships/hyperlink" Target="https://www.nlr.gov/analysis/jedi/about" TargetMode="External"/><Relationship Id="rId1" Type="http://schemas.openxmlformats.org/officeDocument/2006/relationships/hyperlink" Target="https://www.nlr.gov/analysis/jedi/abou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mde.maryland.gov/Environmental_Justice/Pages/MDEnviroScreen.aspx"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mde.maryland.gov/Environmental_Justice/Pages/MDEnviroScreen.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4EE64-F330-47CD-9A03-5E8DE1116DE8}">
  <sheetPr>
    <tabColor theme="9" tint="0.39997558519241921"/>
  </sheetPr>
  <dimension ref="A1:I67"/>
  <sheetViews>
    <sheetView showGridLines="0" topLeftCell="A4" zoomScale="70" zoomScaleNormal="70" workbookViewId="0">
      <selection activeCell="A6" sqref="A6"/>
    </sheetView>
  </sheetViews>
  <sheetFormatPr defaultColWidth="8.5703125" defaultRowHeight="12.6"/>
  <cols>
    <col min="1" max="1" width="58.140625" bestFit="1" customWidth="1"/>
    <col min="2" max="2" width="37.42578125" bestFit="1" customWidth="1"/>
    <col min="3" max="3" width="146.5703125" customWidth="1"/>
  </cols>
  <sheetData>
    <row r="1" spans="1:9" ht="15" customHeight="1">
      <c r="A1" s="1"/>
      <c r="B1" s="2"/>
      <c r="C1" s="3"/>
    </row>
    <row r="2" spans="1:9" ht="166.5" customHeight="1">
      <c r="A2" s="10"/>
      <c r="B2" s="14"/>
      <c r="C2" s="11"/>
    </row>
    <row r="3" spans="1:9" s="4" customFormat="1" ht="39.75" customHeight="1">
      <c r="A3" s="211" t="s">
        <v>0</v>
      </c>
      <c r="B3" s="212"/>
      <c r="C3" s="213"/>
      <c r="D3"/>
      <c r="E3"/>
      <c r="F3"/>
      <c r="G3"/>
      <c r="H3"/>
      <c r="I3"/>
    </row>
    <row r="4" spans="1:9" ht="190.5" customHeight="1">
      <c r="A4" s="208" t="s">
        <v>1</v>
      </c>
      <c r="B4" s="209"/>
      <c r="C4" s="210"/>
    </row>
    <row r="6" spans="1:9" ht="33.950000000000003" customHeight="1">
      <c r="A6" s="21"/>
      <c r="B6" s="23"/>
      <c r="C6" s="24" t="s">
        <v>2</v>
      </c>
    </row>
    <row r="7" spans="1:9" ht="32.1" customHeight="1">
      <c r="A7" s="19"/>
      <c r="B7" s="20"/>
      <c r="C7" s="22" t="s">
        <v>3</v>
      </c>
    </row>
    <row r="8" spans="1:9" ht="32.1" customHeight="1">
      <c r="A8" s="15" t="s">
        <v>4</v>
      </c>
      <c r="B8" s="15" t="s">
        <v>5</v>
      </c>
      <c r="C8" s="12" t="s">
        <v>6</v>
      </c>
    </row>
    <row r="9" spans="1:9" ht="57.75" customHeight="1">
      <c r="A9" s="16" t="s">
        <v>7</v>
      </c>
      <c r="B9" s="16" t="s">
        <v>8</v>
      </c>
      <c r="C9" s="13" t="s">
        <v>9</v>
      </c>
    </row>
    <row r="10" spans="1:9" ht="57.75" customHeight="1">
      <c r="A10" s="16" t="s">
        <v>10</v>
      </c>
      <c r="B10" s="16" t="s">
        <v>11</v>
      </c>
      <c r="C10" s="13" t="s">
        <v>12</v>
      </c>
    </row>
    <row r="11" spans="1:9" ht="57.75" customHeight="1">
      <c r="A11" s="68" t="s">
        <v>13</v>
      </c>
      <c r="B11" s="16" t="s">
        <v>14</v>
      </c>
      <c r="C11" s="69" t="s">
        <v>15</v>
      </c>
    </row>
    <row r="12" spans="1:9" ht="32.1" customHeight="1">
      <c r="A12" s="20"/>
      <c r="B12" s="71"/>
      <c r="C12" s="22" t="s">
        <v>16</v>
      </c>
    </row>
    <row r="13" spans="1:9" ht="74.25" customHeight="1">
      <c r="A13" s="17" t="s">
        <v>17</v>
      </c>
      <c r="B13" s="17" t="s">
        <v>14</v>
      </c>
      <c r="C13" s="13" t="s">
        <v>18</v>
      </c>
    </row>
    <row r="14" spans="1:9" ht="90.6" customHeight="1">
      <c r="A14" s="17" t="s">
        <v>19</v>
      </c>
      <c r="B14" s="17" t="s">
        <v>14</v>
      </c>
      <c r="C14" s="13" t="s">
        <v>20</v>
      </c>
    </row>
    <row r="15" spans="1:9" ht="81" customHeight="1">
      <c r="A15" s="16" t="s">
        <v>21</v>
      </c>
      <c r="B15" s="17" t="s">
        <v>22</v>
      </c>
      <c r="C15" s="41" t="s">
        <v>23</v>
      </c>
    </row>
    <row r="16" spans="1:9" ht="79.349999999999994" customHeight="1">
      <c r="A16" s="18" t="s">
        <v>24</v>
      </c>
      <c r="B16" s="17" t="s">
        <v>22</v>
      </c>
      <c r="C16" s="13" t="s">
        <v>25</v>
      </c>
    </row>
    <row r="17" spans="1:3" ht="114" customHeight="1">
      <c r="A17" s="16" t="s">
        <v>26</v>
      </c>
      <c r="B17" s="17" t="s">
        <v>27</v>
      </c>
      <c r="C17" s="13" t="s">
        <v>28</v>
      </c>
    </row>
    <row r="18" spans="1:3" ht="103.5" customHeight="1">
      <c r="A18" s="16" t="s">
        <v>29</v>
      </c>
      <c r="B18" s="17" t="s">
        <v>27</v>
      </c>
      <c r="C18" s="13" t="s">
        <v>30</v>
      </c>
    </row>
    <row r="19" spans="1:3" ht="78.75" customHeight="1">
      <c r="A19" s="16" t="s">
        <v>31</v>
      </c>
      <c r="B19" s="16" t="s">
        <v>27</v>
      </c>
      <c r="C19" s="13" t="s">
        <v>32</v>
      </c>
    </row>
    <row r="20" spans="1:3" ht="32.1" customHeight="1">
      <c r="A20" s="20"/>
      <c r="B20" s="71"/>
      <c r="C20" s="22" t="s">
        <v>33</v>
      </c>
    </row>
    <row r="21" spans="1:3" ht="107.1" customHeight="1">
      <c r="A21" s="16" t="s">
        <v>34</v>
      </c>
      <c r="B21" s="18" t="s">
        <v>11</v>
      </c>
      <c r="C21" s="13" t="s">
        <v>35</v>
      </c>
    </row>
    <row r="22" spans="1:3" ht="78.75" customHeight="1">
      <c r="A22" s="68" t="s">
        <v>36</v>
      </c>
      <c r="B22" s="16" t="s">
        <v>22</v>
      </c>
      <c r="C22" s="13" t="s">
        <v>37</v>
      </c>
    </row>
    <row r="23" spans="1:3" ht="99.75" customHeight="1">
      <c r="A23" s="68" t="s">
        <v>38</v>
      </c>
      <c r="B23" s="16" t="s">
        <v>22</v>
      </c>
      <c r="C23" s="13" t="s">
        <v>39</v>
      </c>
    </row>
    <row r="24" spans="1:3" ht="32.1" customHeight="1">
      <c r="A24" s="20"/>
      <c r="B24" s="71"/>
      <c r="C24" s="22" t="s">
        <v>40</v>
      </c>
    </row>
    <row r="25" spans="1:3" ht="99.75" customHeight="1">
      <c r="A25" s="16" t="s">
        <v>41</v>
      </c>
      <c r="B25" s="16" t="s">
        <v>14</v>
      </c>
      <c r="C25" s="13" t="s">
        <v>42</v>
      </c>
    </row>
    <row r="26" spans="1:3" ht="106.5" customHeight="1">
      <c r="A26" s="16" t="s">
        <v>43</v>
      </c>
      <c r="B26" s="17" t="s">
        <v>27</v>
      </c>
      <c r="C26" s="13" t="s">
        <v>44</v>
      </c>
    </row>
    <row r="27" spans="1:3" ht="106.5" customHeight="1">
      <c r="A27" s="16" t="s">
        <v>45</v>
      </c>
      <c r="B27" s="17" t="s">
        <v>27</v>
      </c>
      <c r="C27" s="13" t="s">
        <v>30</v>
      </c>
    </row>
    <row r="28" spans="1:3" ht="69" customHeight="1">
      <c r="A28" s="16" t="s">
        <v>46</v>
      </c>
      <c r="B28" s="16" t="s">
        <v>22</v>
      </c>
      <c r="C28" s="13" t="s">
        <v>47</v>
      </c>
    </row>
    <row r="29" spans="1:3" ht="70.349999999999994" customHeight="1">
      <c r="A29" s="16" t="s">
        <v>48</v>
      </c>
      <c r="B29" s="16" t="s">
        <v>22</v>
      </c>
      <c r="C29" s="13" t="s">
        <v>49</v>
      </c>
    </row>
    <row r="30" spans="1:3" ht="99.75" customHeight="1">
      <c r="A30" s="68" t="s">
        <v>50</v>
      </c>
      <c r="B30" s="16" t="s">
        <v>27</v>
      </c>
      <c r="C30" s="69" t="s">
        <v>51</v>
      </c>
    </row>
    <row r="31" spans="1:3" ht="32.1" customHeight="1">
      <c r="A31" s="76"/>
      <c r="B31" s="77"/>
      <c r="C31" s="22" t="s">
        <v>52</v>
      </c>
    </row>
    <row r="32" spans="1:3" ht="86.25" customHeight="1">
      <c r="A32" s="16" t="s">
        <v>53</v>
      </c>
      <c r="B32" s="18" t="s">
        <v>11</v>
      </c>
      <c r="C32" s="13" t="s">
        <v>54</v>
      </c>
    </row>
    <row r="33" spans="1:3" ht="91.35" customHeight="1">
      <c r="A33" s="16" t="s">
        <v>55</v>
      </c>
      <c r="B33" s="16" t="s">
        <v>22</v>
      </c>
      <c r="C33" s="13" t="s">
        <v>56</v>
      </c>
    </row>
    <row r="34" spans="1:3" ht="87.75" customHeight="1">
      <c r="A34" s="16" t="s">
        <v>57</v>
      </c>
      <c r="B34" s="16" t="s">
        <v>22</v>
      </c>
      <c r="C34" s="13" t="s">
        <v>58</v>
      </c>
    </row>
    <row r="35" spans="1:3" ht="32.1" customHeight="1">
      <c r="A35" s="40"/>
      <c r="B35" s="72"/>
      <c r="C35" s="22" t="s">
        <v>59</v>
      </c>
    </row>
    <row r="36" spans="1:3" ht="86.45" customHeight="1">
      <c r="A36" s="18" t="s">
        <v>60</v>
      </c>
      <c r="B36" s="18" t="s">
        <v>61</v>
      </c>
      <c r="C36" s="13" t="s">
        <v>62</v>
      </c>
    </row>
    <row r="37" spans="1:3" ht="32.1" customHeight="1">
      <c r="A37" s="40"/>
      <c r="B37" s="72"/>
      <c r="C37" s="22" t="s">
        <v>63</v>
      </c>
    </row>
    <row r="38" spans="1:3" ht="65.45" customHeight="1">
      <c r="A38" s="18" t="s">
        <v>64</v>
      </c>
      <c r="B38" s="18" t="s">
        <v>22</v>
      </c>
      <c r="C38" s="13" t="s">
        <v>65</v>
      </c>
    </row>
    <row r="39" spans="1:3" ht="92.25" customHeight="1">
      <c r="A39" s="16" t="s">
        <v>66</v>
      </c>
      <c r="B39" s="16" t="s">
        <v>22</v>
      </c>
      <c r="C39" s="13" t="s">
        <v>67</v>
      </c>
    </row>
    <row r="40" spans="1:3" ht="82.5" customHeight="1">
      <c r="A40" s="17" t="s">
        <v>68</v>
      </c>
      <c r="B40" s="17" t="s">
        <v>61</v>
      </c>
      <c r="C40" s="60" t="s">
        <v>69</v>
      </c>
    </row>
    <row r="41" spans="1:3" ht="84.75" customHeight="1">
      <c r="A41" s="61" t="s">
        <v>70</v>
      </c>
      <c r="B41" s="73" t="s">
        <v>61</v>
      </c>
      <c r="C41" s="62" t="s">
        <v>71</v>
      </c>
    </row>
    <row r="42" spans="1:3" ht="12" customHeight="1">
      <c r="A42" s="63"/>
      <c r="B42" s="18"/>
      <c r="C42" s="18"/>
    </row>
    <row r="43" spans="1:3" ht="33.950000000000003" customHeight="1">
      <c r="A43" s="64"/>
      <c r="B43" s="74"/>
      <c r="C43" s="65" t="s">
        <v>72</v>
      </c>
    </row>
    <row r="44" spans="1:3" ht="32.1" customHeight="1">
      <c r="A44" s="15" t="s">
        <v>4</v>
      </c>
      <c r="B44" s="15" t="s">
        <v>5</v>
      </c>
      <c r="C44" s="12" t="s">
        <v>6</v>
      </c>
    </row>
    <row r="45" spans="1:3" ht="57.75" customHeight="1">
      <c r="A45" s="16" t="s">
        <v>7</v>
      </c>
      <c r="B45" s="16" t="s">
        <v>27</v>
      </c>
      <c r="C45" s="13" t="s">
        <v>73</v>
      </c>
    </row>
    <row r="46" spans="1:3" ht="57.75" customHeight="1">
      <c r="A46" s="42" t="s">
        <v>10</v>
      </c>
      <c r="B46" s="42" t="s">
        <v>27</v>
      </c>
      <c r="C46" s="41" t="s">
        <v>73</v>
      </c>
    </row>
    <row r="47" spans="1:3" ht="57.75" customHeight="1">
      <c r="A47" s="42" t="s">
        <v>13</v>
      </c>
      <c r="B47" s="42" t="s">
        <v>27</v>
      </c>
      <c r="C47" s="41" t="s">
        <v>74</v>
      </c>
    </row>
    <row r="48" spans="1:3" ht="57.75" customHeight="1">
      <c r="A48" s="16" t="s">
        <v>17</v>
      </c>
      <c r="B48" s="16" t="s">
        <v>27</v>
      </c>
      <c r="C48" s="13" t="s">
        <v>75</v>
      </c>
    </row>
    <row r="49" spans="1:3" ht="57.75" customHeight="1">
      <c r="A49" s="16" t="s">
        <v>19</v>
      </c>
      <c r="B49" s="16" t="s">
        <v>27</v>
      </c>
      <c r="C49" s="13" t="s">
        <v>76</v>
      </c>
    </row>
    <row r="50" spans="1:3" ht="78" customHeight="1">
      <c r="A50" s="16" t="s">
        <v>77</v>
      </c>
      <c r="B50" s="16" t="s">
        <v>61</v>
      </c>
      <c r="C50" s="13" t="s">
        <v>78</v>
      </c>
    </row>
    <row r="51" spans="1:3" ht="75.95" customHeight="1">
      <c r="A51" s="16" t="s">
        <v>79</v>
      </c>
      <c r="B51" s="16" t="s">
        <v>61</v>
      </c>
      <c r="C51" s="13" t="s">
        <v>80</v>
      </c>
    </row>
    <row r="52" spans="1:3" ht="67.349999999999994" customHeight="1">
      <c r="A52" s="16" t="s">
        <v>81</v>
      </c>
      <c r="B52" s="16" t="s">
        <v>22</v>
      </c>
      <c r="C52" s="13" t="s">
        <v>82</v>
      </c>
    </row>
    <row r="53" spans="1:3" ht="57.75" customHeight="1">
      <c r="A53" s="16" t="s">
        <v>83</v>
      </c>
      <c r="B53" s="16" t="s">
        <v>22</v>
      </c>
      <c r="C53" s="13" t="s">
        <v>84</v>
      </c>
    </row>
    <row r="54" spans="1:3" ht="57.75" customHeight="1">
      <c r="A54" s="16" t="s">
        <v>85</v>
      </c>
      <c r="B54" s="16" t="s">
        <v>22</v>
      </c>
      <c r="C54" s="13" t="s">
        <v>86</v>
      </c>
    </row>
    <row r="55" spans="1:3" ht="57.75" customHeight="1">
      <c r="A55" s="16" t="s">
        <v>87</v>
      </c>
      <c r="B55" s="16" t="s">
        <v>14</v>
      </c>
      <c r="C55" s="13" t="s">
        <v>88</v>
      </c>
    </row>
    <row r="56" spans="1:3" ht="137.44999999999999" customHeight="1">
      <c r="A56" s="16" t="s">
        <v>89</v>
      </c>
      <c r="B56" s="16" t="s">
        <v>22</v>
      </c>
      <c r="C56" s="13" t="s">
        <v>90</v>
      </c>
    </row>
    <row r="57" spans="1:3" ht="135" customHeight="1">
      <c r="A57" s="16" t="s">
        <v>91</v>
      </c>
      <c r="B57" s="16" t="s">
        <v>22</v>
      </c>
      <c r="C57" s="13" t="s">
        <v>92</v>
      </c>
    </row>
    <row r="58" spans="1:3" ht="129" customHeight="1">
      <c r="A58" s="16" t="s">
        <v>93</v>
      </c>
      <c r="B58" s="16" t="s">
        <v>22</v>
      </c>
      <c r="C58" s="13" t="s">
        <v>94</v>
      </c>
    </row>
    <row r="59" spans="1:3" ht="83.1" customHeight="1">
      <c r="A59" s="47" t="s">
        <v>95</v>
      </c>
      <c r="B59" s="47" t="s">
        <v>22</v>
      </c>
      <c r="C59" s="70" t="s">
        <v>96</v>
      </c>
    </row>
    <row r="60" spans="1:3" ht="23.45">
      <c r="A60" s="7"/>
      <c r="B60" s="5"/>
      <c r="C60" s="6"/>
    </row>
    <row r="61" spans="1:3" ht="12.95">
      <c r="A61" s="8"/>
      <c r="B61" s="8"/>
      <c r="C61" s="8"/>
    </row>
    <row r="62" spans="1:3" ht="12.95">
      <c r="A62" s="9"/>
      <c r="B62" s="9"/>
      <c r="C62" s="9"/>
    </row>
    <row r="67" spans="2:2">
      <c r="B67" t="s">
        <v>97</v>
      </c>
    </row>
  </sheetData>
  <sheetProtection algorithmName="SHA-512" hashValue="J1hxv386v5plQX/CMKPt3/TcTSUOjCbqghmA1eC7ImhAhAIkC4ibV50nK/hE0YZmaVbQaNBq2mLTJrsBCVmoPw==" saltValue="nXK5Zx/C0hwyNBu4uDx0Yg==" spinCount="100000" sheet="1" objects="1" scenarios="1"/>
  <mergeCells count="2">
    <mergeCell ref="A4:C4"/>
    <mergeCell ref="A3:C3"/>
  </mergeCells>
  <phoneticPr fontId="22" type="noConversion"/>
  <hyperlinks>
    <hyperlink ref="C56" r:id="rId1" display="https://www.nlr.gov/analysis/jedi/about" xr:uid="{7AD13A8F-0039-3B43-9092-3F15263E2385}"/>
    <hyperlink ref="C57" r:id="rId2" display="https://www.nlr.gov/analysis/jedi/about" xr:uid="{DB5A8371-9DD4-524F-904A-C9AAD1099BD8}"/>
    <hyperlink ref="C58" r:id="rId3" display="https://www.nlr.gov/analysis/jedi/about" xr:uid="{BD41E62B-1303-7E49-9938-81A2FDD4F74D}"/>
    <hyperlink ref="C59" r:id="rId4" display="https://mde.maryland.gov/Environmental_Justice/Pages/MDEnviroScreen.aspx" xr:uid="{B791F258-B12F-AC45-B626-E41DB1D825F0}"/>
  </hyperlinks>
  <pageMargins left="0.7" right="0.7" top="0.75" bottom="0.75" header="0.3" footer="0.3"/>
  <pageSetup orientation="portrait" horizontalDpi="1200" verticalDpi="1200" r:id="rId5"/>
  <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5F0BE-E958-43D5-A732-8DA3DA03F589}">
  <sheetPr>
    <tabColor rgb="FF0070C0"/>
  </sheetPr>
  <dimension ref="A1:H37"/>
  <sheetViews>
    <sheetView showGridLines="0" tabSelected="1" topLeftCell="A5" zoomScale="70" zoomScaleNormal="70" workbookViewId="0">
      <selection activeCell="B13" sqref="B13"/>
    </sheetView>
  </sheetViews>
  <sheetFormatPr defaultColWidth="8.5703125" defaultRowHeight="12.6"/>
  <cols>
    <col min="1" max="4" width="25.5703125" customWidth="1"/>
    <col min="5" max="5" width="28.5703125" customWidth="1"/>
    <col min="6" max="8" width="25.5703125" customWidth="1"/>
    <col min="10" max="10" width="40.42578125" customWidth="1"/>
    <col min="11" max="11" width="17.5703125" bestFit="1" customWidth="1"/>
    <col min="12" max="12" width="39.5703125" customWidth="1"/>
    <col min="13" max="13" width="21.140625" bestFit="1" customWidth="1"/>
    <col min="17" max="18" width="25.5703125" customWidth="1"/>
  </cols>
  <sheetData>
    <row r="1" spans="1:8">
      <c r="A1" s="1"/>
      <c r="B1" s="2"/>
      <c r="C1" s="2"/>
      <c r="D1" s="2"/>
      <c r="E1" s="2"/>
      <c r="F1" s="2"/>
      <c r="G1" s="2"/>
      <c r="H1" s="2"/>
    </row>
    <row r="2" spans="1:8" ht="132" customHeight="1">
      <c r="A2" s="78"/>
      <c r="B2" s="79"/>
      <c r="C2" s="79"/>
      <c r="D2" s="79"/>
      <c r="E2" s="79"/>
      <c r="F2" s="79"/>
      <c r="G2" s="79"/>
      <c r="H2" s="79"/>
    </row>
    <row r="3" spans="1:8" ht="51" customHeight="1">
      <c r="A3" s="214"/>
      <c r="B3" s="215"/>
      <c r="C3" s="215"/>
      <c r="D3" s="215"/>
      <c r="E3" s="215"/>
      <c r="F3" s="215"/>
      <c r="G3" s="215"/>
      <c r="H3" s="215"/>
    </row>
    <row r="4" spans="1:8" ht="36" customHeight="1">
      <c r="A4" s="80" t="s">
        <v>98</v>
      </c>
      <c r="B4" s="81"/>
      <c r="C4" s="81"/>
      <c r="D4" s="81"/>
      <c r="E4" s="81"/>
      <c r="F4" s="81"/>
      <c r="G4" s="81"/>
      <c r="H4" s="82"/>
    </row>
    <row r="5" spans="1:8" ht="60" customHeight="1">
      <c r="A5" s="83" t="s">
        <v>99</v>
      </c>
      <c r="B5" s="84"/>
      <c r="C5" s="84"/>
      <c r="D5" s="84"/>
      <c r="E5" s="84"/>
      <c r="F5" s="84"/>
      <c r="G5" s="84"/>
      <c r="H5" s="85"/>
    </row>
    <row r="6" spans="1:8" ht="13.5" customHeight="1">
      <c r="A6" s="86"/>
      <c r="B6" s="5"/>
      <c r="C6" s="6"/>
      <c r="D6" s="6"/>
      <c r="E6" s="6"/>
      <c r="F6" s="6"/>
      <c r="G6" s="87"/>
      <c r="H6" s="88"/>
    </row>
    <row r="7" spans="1:8" ht="54.95" customHeight="1">
      <c r="A7" s="89" t="s">
        <v>100</v>
      </c>
      <c r="B7" s="37"/>
      <c r="C7" s="90" t="s">
        <v>101</v>
      </c>
      <c r="D7" s="37"/>
      <c r="E7" s="91" t="s">
        <v>102</v>
      </c>
      <c r="F7" s="56"/>
      <c r="G7" s="216" t="str">
        <f ca="1">IF(OR($F$7="",$B$11=""),"",IF(OR(AND(OR($F$7="Tier 1 RE",$F$7="Tier 1 RE + Storage"),$B$11="Battery Storage"),AND($F$7="Storage",$B$11&lt;&gt;"Battery Storage")),"⚠ Technology type in B11 does not match the project type selected in F7.",IF($D$11="","",IFERROR(IF(COUNTIF(INDIRECT(SUBSTITUTE(SUBSTITUTE($B$11," ","_"),"-","_")),$D$11)=0,"⚠ Select an applicable technology subtype in cell D11 from the dropdown menu.",""),""))))</f>
        <v/>
      </c>
      <c r="H7" s="217"/>
    </row>
    <row r="8" spans="1:8" ht="13.5" customHeight="1">
      <c r="A8" s="86"/>
      <c r="B8" s="5"/>
      <c r="C8" s="6"/>
      <c r="D8" s="6"/>
      <c r="E8" s="6"/>
      <c r="F8" s="6"/>
      <c r="G8" s="5"/>
      <c r="H8" s="92"/>
    </row>
    <row r="9" spans="1:8" ht="21" customHeight="1">
      <c r="A9" s="93" t="str">
        <f>IF($F$7="","",IF($F$7="Tier 1 RE + Storage","For the Tier 1 RE project","For the "&amp;$F$7&amp;" project"))</f>
        <v/>
      </c>
      <c r="B9" s="94"/>
      <c r="C9" s="94"/>
      <c r="D9" s="94"/>
      <c r="E9" s="94"/>
      <c r="F9" s="94"/>
      <c r="G9" s="94"/>
      <c r="H9" s="95"/>
    </row>
    <row r="10" spans="1:8" ht="13.5" customHeight="1">
      <c r="A10" s="86"/>
      <c r="B10" s="5"/>
      <c r="C10" s="6"/>
      <c r="D10" s="6"/>
      <c r="E10" s="6"/>
      <c r="F10" s="6"/>
      <c r="G10" s="5"/>
      <c r="H10" s="92"/>
    </row>
    <row r="11" spans="1:8" ht="54.95" customHeight="1">
      <c r="A11" s="96" t="s">
        <v>103</v>
      </c>
      <c r="B11" s="39"/>
      <c r="C11" s="91" t="s">
        <v>104</v>
      </c>
      <c r="D11" s="39"/>
      <c r="E11" s="97" t="s">
        <v>105</v>
      </c>
      <c r="F11" s="57"/>
      <c r="G11" s="90" t="s">
        <v>106</v>
      </c>
      <c r="H11" s="58"/>
    </row>
    <row r="12" spans="1:8" ht="13.5" customHeight="1">
      <c r="A12" s="86"/>
      <c r="B12" s="5"/>
      <c r="C12" s="6"/>
      <c r="D12" s="6"/>
      <c r="E12" s="6"/>
      <c r="F12" s="6"/>
      <c r="G12" s="98"/>
      <c r="H12" s="99"/>
    </row>
    <row r="13" spans="1:8" ht="69.75" customHeight="1">
      <c r="A13" s="96" t="s">
        <v>107</v>
      </c>
      <c r="B13" s="100" t="str" cm="1">
        <f t="array" ref="B13">IF(OR($B$11="",$D$11=""),"",
IF($D$11="Other",IF($D$17="","",$D$17),
IFERROR(_xlfn.SWITCH($B$11,
"Battery Storage",_xlfn.XLOOKUP($D$11,'Dev Notes'!$B$18:$B$24,'Dev Notes'!$C$18:$C$24,NA()),
"Solar PV",_xlfn.XLOOKUP($D$11,'Dev Notes'!$B$28:$B$34,'Dev Notes'!$C$28:$C$34,NA()),
"Wind",_xlfn.XLOOKUP($D$11,'Dev Notes'!$B$38:$B$40,'Dev Notes'!$C$38:$C$40,NA()),
"Hydro",IF($D$11='Dev Notes'!$B$44,'Dev Notes'!$C$44,NA()),
"Fuel Cell",IF($D$11='Dev Notes'!$B$48,'Dev Notes'!$C$48,NA()),
"Methane-from-Waste",IF($D$11='Dev Notes'!$B$52,'Dev Notes'!$C$52,NA()),
"Wastewater-to-Heat",IF($D$11='Dev Notes'!$B$56,'Dev Notes'!$C$56,NA()),
"Poultry Litter-to-Energy",IF($D$11='Dev Notes'!$B$60,'Dev Notes'!$C$60,NA()),
"Biomass",IF($D$11='Dev Notes'!$B$64,'Dev Notes'!$C$64,NA()),
"Geothermal",IF($D$11='Dev Notes'!$B$68,'Dev Notes'!$C$68,NA()),
"Ocean",IF($D$11='Dev Notes'!$B$72,'Dev Notes'!$C$72,NA()),
"Solar Thermal",IF($D$11='Dev Notes'!$B$76,'Dev Notes'!$C$76,NA()),
NA()),"")))</f>
        <v/>
      </c>
      <c r="C13" s="91" t="s">
        <v>108</v>
      </c>
      <c r="D13" s="101" t="str" cm="1">
        <f t="array" ref="D13">IF(OR($B$11="",$D$11=""),"",
IF($D$11="Other",IF($F$17="","",$F$17),
IFERROR(_xlfn.SWITCH($B$11,
"Battery Storage",_xlfn.XLOOKUP($D$11,'Dev Notes'!$B$18:$B$23,'Dev Notes'!$D$18:$D$23,NA()),
"Solar PV",_xlfn.XLOOKUP($D$11,'Dev Notes'!$B$28:$B$33,'Dev Notes'!$D$28:$D$33,NA()),
"Wind",_xlfn.XLOOKUP($D$11,'Dev Notes'!$B$38:$B$39,'Dev Notes'!$D$38:$D$39,NA()),
"Hydro",IF($D$11='Dev Notes'!$B$44,'Dev Notes'!$D$44,NA()),
"Fuel Cell",IF($D$11='Dev Notes'!$B$48,'Dev Notes'!$D$48,NA()),
"Methane-from-Waste",IF($D$11='Dev Notes'!$B$52,'Dev Notes'!$D$52,NA()),
"Wastewater-to-Heat",IF($D$11='Dev Notes'!$B$56,'Dev Notes'!$D$56,NA()),
"Poultry-Litter-to-Energy",IF($D$11='Dev Notes'!$B$60,'Dev Notes'!$D$60,NA()),
"Biomass",IF($D$11='Dev Notes'!$B$64,'Dev Notes'!$D$64,NA()),
"Geothermal",IF($D$11='Dev Notes'!$B$68,'Dev Notes'!$D$68,NA()),
"Ocean",IF($D$11='Dev Notes'!$B$72,'Dev Notes'!$D$72,NA()),
"Solar Thermal",IF($D$11='Dev Notes'!$B$76,'Dev Notes'!$D$76,NA()),
NA()),"")))</f>
        <v/>
      </c>
      <c r="E13" s="6"/>
      <c r="F13" s="102"/>
      <c r="G13" s="103"/>
      <c r="H13" s="104"/>
    </row>
    <row r="14" spans="1:8" ht="13.5" customHeight="1">
      <c r="A14" s="86"/>
      <c r="B14" s="5"/>
      <c r="C14" s="6"/>
      <c r="D14" s="6"/>
      <c r="E14" s="6"/>
      <c r="F14" s="105"/>
      <c r="G14" s="106"/>
      <c r="H14" s="107"/>
    </row>
    <row r="15" spans="1:8" ht="21" customHeight="1">
      <c r="A15" s="93"/>
      <c r="B15" s="108"/>
      <c r="C15" s="218" t="str">
        <f>IF($F$7="","",IF($F$7="Tier 1 RE + Storage","For the Tier 1 RE project, Technology Subtype 'Other' Only","For the "&amp;$F$7&amp;" project, Technology Subtype 'Other' Only"))</f>
        <v/>
      </c>
      <c r="D15" s="218"/>
      <c r="E15" s="218"/>
      <c r="F15" s="219"/>
      <c r="G15" s="106"/>
      <c r="H15" s="107"/>
    </row>
    <row r="16" spans="1:8" ht="13.5" customHeight="1">
      <c r="A16" s="109"/>
      <c r="B16" s="110"/>
      <c r="C16" s="111"/>
      <c r="D16" s="111"/>
      <c r="E16" s="111"/>
      <c r="F16" s="112"/>
      <c r="G16" s="106"/>
      <c r="H16" s="107"/>
    </row>
    <row r="17" spans="1:8" ht="60" customHeight="1">
      <c r="A17" s="113" t="s">
        <v>109</v>
      </c>
      <c r="B17" s="48"/>
      <c r="C17" s="114" t="s">
        <v>110</v>
      </c>
      <c r="D17" s="48"/>
      <c r="E17" s="115" t="s">
        <v>111</v>
      </c>
      <c r="F17" s="59"/>
      <c r="G17" s="116" t="s">
        <v>112</v>
      </c>
      <c r="H17" s="117">
        <f>IFERROR(_xlfn.LET(
_xlpm.Life,$B$13,
_xlpm.AnnualGen,$H$11,
_xlpm.Rate,$D$13,
_xlpm.D,IF(OR(_xlpm.Rate="-",_xlpm.Rate=""),0,_xlpm.Rate),
IF(OR(_xlpm.Life="",_xlpm.Life&lt;=0,_xlpm.AnnualGen="",NOT(ISNUMBER(_xlpm.D)),_xlpm.D&lt;0,_xlpm.D&gt;=1),0,
IF(_xlpm.D=0,
_xlpm.AnnualGen*_xlpm.Life,
_xlpm.AnnualGen*(1-(1-_xlpm.D)^_xlpm.Life)/_xlpm.D))
),0)</f>
        <v>0</v>
      </c>
    </row>
    <row r="18" spans="1:8" ht="13.5" customHeight="1">
      <c r="A18" s="86"/>
      <c r="B18" s="5"/>
      <c r="C18" s="6"/>
      <c r="D18" s="6"/>
      <c r="E18" s="6"/>
      <c r="F18" s="6"/>
      <c r="G18" s="118"/>
      <c r="H18" s="92"/>
    </row>
    <row r="19" spans="1:8" ht="21" customHeight="1">
      <c r="A19" s="93" t="str">
        <f>IF($F$7="Tier 1 RE + Storage","For Co-located Storage Only",IF(OR($F$7="Tier 1 RE",$F$7="Storage"),"Scroll Below for Project Bid",""))</f>
        <v/>
      </c>
      <c r="B19" s="94"/>
      <c r="C19" s="94"/>
      <c r="D19" s="94"/>
      <c r="E19" s="94"/>
      <c r="F19" s="119"/>
      <c r="G19" s="119"/>
      <c r="H19" s="95"/>
    </row>
    <row r="20" spans="1:8" ht="13.5" customHeight="1">
      <c r="A20" s="86"/>
      <c r="B20" s="5"/>
      <c r="C20" s="6"/>
      <c r="D20" s="6"/>
      <c r="E20" s="6"/>
      <c r="F20" s="6"/>
      <c r="G20" s="5"/>
      <c r="H20" s="92"/>
    </row>
    <row r="21" spans="1:8" ht="79.7" customHeight="1">
      <c r="A21" s="96" t="s">
        <v>113</v>
      </c>
      <c r="B21" s="38"/>
      <c r="C21" s="6"/>
      <c r="D21" s="6"/>
      <c r="E21" s="6"/>
      <c r="F21" s="6"/>
      <c r="G21" s="6"/>
      <c r="H21" s="120"/>
    </row>
    <row r="22" spans="1:8" ht="13.5" customHeight="1">
      <c r="A22" s="86"/>
      <c r="B22" s="5"/>
      <c r="C22" s="6"/>
      <c r="D22" s="6"/>
      <c r="E22" s="6"/>
      <c r="F22" s="6"/>
      <c r="G22" s="5"/>
      <c r="H22" s="92"/>
    </row>
    <row r="23" spans="1:8" ht="95.1" customHeight="1">
      <c r="A23" s="91" t="s">
        <v>114</v>
      </c>
      <c r="B23" s="121" t="str">
        <f>IF(OR($B$21="",$B$21="Other"),"",IFERROR(_xlfn.XLOOKUP($B$21,'Dev Notes'!$B$18:$B$23,'Dev Notes'!$C$18:$C$23),""))</f>
        <v/>
      </c>
      <c r="C23" s="91" t="s">
        <v>115</v>
      </c>
      <c r="D23" s="122" t="str">
        <f>IF(OR($B$21="",$B$21="Other"),"",IFERROR(_xlfn.XLOOKUP($B$21,'Dev Notes'!$B$18:$B$23,'Dev Notes'!$D$18:$D$23),""))</f>
        <v/>
      </c>
      <c r="E23" s="123" t="s">
        <v>116</v>
      </c>
      <c r="F23" s="52"/>
      <c r="G23" s="90" t="s">
        <v>117</v>
      </c>
      <c r="H23" s="55"/>
    </row>
    <row r="24" spans="1:8" ht="13.5" customHeight="1">
      <c r="A24" s="86"/>
      <c r="B24" s="5"/>
      <c r="C24" s="6"/>
      <c r="D24" s="6"/>
      <c r="E24" s="6"/>
      <c r="F24" s="6"/>
      <c r="G24" s="5"/>
      <c r="H24" s="92"/>
    </row>
    <row r="25" spans="1:8" ht="95.1" customHeight="1">
      <c r="A25" s="123" t="s">
        <v>118</v>
      </c>
      <c r="B25" s="75"/>
      <c r="C25" s="124" t="s">
        <v>119</v>
      </c>
      <c r="D25" s="53"/>
      <c r="E25" s="125" t="s">
        <v>120</v>
      </c>
      <c r="F25" s="54"/>
      <c r="G25" s="126" t="s">
        <v>121</v>
      </c>
      <c r="H25" s="127" t="str">
        <f>IF(OR($B$21="",$H$23="",AND($B$21="Other",OR($D$25="",$F$25=""))),"",IFERROR(_xlfn.LET(_xlpm.Lifetime,IF($B$21="Other",$D$25,_xlfn.XLOOKUP($B$21,'Dev Notes'!$B$18:$B$24,'Dev Notes'!$C$18:$C$24)),_xlpm.Degradation,IF($B$21="Other",$F$25,_xlfn.XLOOKUP($B$21,'Dev Notes'!$B$18:$B$24,'Dev Notes'!$D$18:$D$24)),IF(_xlpm.Degradation=0,$H$23*_xlpm.Lifetime,$H$23*(1-(1-_xlpm.Degradation)^_xlpm.Lifetime)/_xlpm.Degradation)),""))</f>
        <v/>
      </c>
    </row>
    <row r="26" spans="1:8" ht="13.5" customHeight="1">
      <c r="A26" s="86"/>
      <c r="B26" s="5"/>
      <c r="C26" s="6"/>
      <c r="D26" s="6"/>
      <c r="E26" s="6"/>
      <c r="F26" s="6"/>
      <c r="G26" s="128"/>
      <c r="H26" s="92"/>
    </row>
    <row r="27" spans="1:8" ht="21" customHeight="1">
      <c r="A27" s="93" t="s">
        <v>59</v>
      </c>
      <c r="B27" s="94"/>
      <c r="C27" s="94"/>
      <c r="D27" s="94"/>
      <c r="E27" s="94"/>
      <c r="F27" s="94"/>
      <c r="G27" s="94"/>
      <c r="H27" s="95"/>
    </row>
    <row r="28" spans="1:8" ht="13.5" customHeight="1">
      <c r="A28" s="86"/>
      <c r="B28" s="5"/>
      <c r="C28" s="6"/>
      <c r="D28" s="6"/>
      <c r="E28" s="6"/>
      <c r="F28" s="6"/>
      <c r="G28" s="5"/>
      <c r="H28" s="92"/>
    </row>
    <row r="29" spans="1:8" ht="95.1" customHeight="1">
      <c r="A29" s="129"/>
      <c r="B29" s="129"/>
      <c r="C29" s="129"/>
      <c r="D29" s="129"/>
      <c r="E29" s="129"/>
      <c r="F29" s="130"/>
      <c r="G29" s="131" t="s">
        <v>122</v>
      </c>
      <c r="H29" s="132">
        <f>IF($F$7="Tier 1 RE + Storage",SUM($H$17,$H$25),$H$17)</f>
        <v>0</v>
      </c>
    </row>
    <row r="30" spans="1:8" ht="13.5" customHeight="1">
      <c r="A30" s="133"/>
      <c r="B30" s="6"/>
      <c r="C30" s="6"/>
      <c r="D30" s="6"/>
      <c r="E30" s="6"/>
      <c r="F30" s="6"/>
      <c r="G30" s="6"/>
      <c r="H30" s="6"/>
    </row>
    <row r="31" spans="1:8" ht="36" customHeight="1">
      <c r="A31" s="134" t="s">
        <v>123</v>
      </c>
      <c r="B31" s="135"/>
      <c r="C31" s="136"/>
      <c r="D31" s="135"/>
      <c r="E31" s="136"/>
      <c r="F31" s="135"/>
      <c r="G31" s="135"/>
      <c r="H31" s="137"/>
    </row>
    <row r="32" spans="1:8" ht="26.1">
      <c r="A32" s="138" t="s">
        <v>124</v>
      </c>
      <c r="B32" s="139"/>
      <c r="C32" s="139"/>
      <c r="D32" s="140"/>
      <c r="E32" s="139"/>
      <c r="F32" s="139"/>
      <c r="G32" s="139"/>
      <c r="H32" s="141"/>
    </row>
    <row r="33" spans="1:8" ht="13.5" customHeight="1">
      <c r="A33" s="133"/>
      <c r="B33" s="5"/>
      <c r="C33" s="6"/>
      <c r="D33" s="6"/>
      <c r="E33" s="6"/>
      <c r="F33" s="6"/>
      <c r="G33" s="5"/>
      <c r="H33" s="142"/>
    </row>
    <row r="34" spans="1:8" ht="99.95" customHeight="1">
      <c r="A34" s="143" t="s">
        <v>125</v>
      </c>
      <c r="B34" s="49"/>
      <c r="C34" s="143" t="s">
        <v>126</v>
      </c>
      <c r="D34" s="50"/>
      <c r="E34" s="144" t="s">
        <v>127</v>
      </c>
      <c r="F34" s="51" t="str">
        <f>IFERROR(IF($F$7="Tier 1 RE + Storage",IF(OR($H$17="",$H$25=""),"",$D$34*($H$17+$H$25)),IF(OR($F$7="Tier 1 RE",$F$7="Storage"),IF($H$17="","",$D$34*$H$17),"")),"")</f>
        <v/>
      </c>
      <c r="G34" s="144" t="s">
        <v>128</v>
      </c>
      <c r="H34" s="145" t="str">
        <f>IFERROR(IF($F$34/$B$34&gt;30%,"⚠ Grant request is "&amp;TEXT($F$34/$B$34,"0.0%")&amp;" of project cost.",$F$34/$B$34),"-")</f>
        <v>-</v>
      </c>
    </row>
    <row r="35" spans="1:8" ht="18" customHeight="1">
      <c r="A35" s="7"/>
      <c r="B35" s="5"/>
      <c r="C35" s="6"/>
      <c r="D35" s="146"/>
      <c r="E35" s="5"/>
      <c r="F35" s="5"/>
      <c r="G35" s="6"/>
      <c r="H35" s="6"/>
    </row>
    <row r="36" spans="1:8" ht="12.95">
      <c r="A36" s="8"/>
      <c r="B36" s="8"/>
      <c r="C36" s="8"/>
      <c r="D36" s="8"/>
      <c r="E36" s="8"/>
      <c r="F36" s="8"/>
      <c r="G36" s="8"/>
      <c r="H36" s="8"/>
    </row>
    <row r="37" spans="1:8" ht="12.95">
      <c r="A37" s="9"/>
      <c r="B37" s="9"/>
      <c r="C37" s="9"/>
      <c r="D37" s="9"/>
      <c r="E37" s="9"/>
      <c r="F37" s="9"/>
      <c r="G37" s="9"/>
      <c r="H37" s="9"/>
    </row>
  </sheetData>
  <sheetProtection algorithmName="SHA-512" hashValue="aXNYDKZyjBrNbyATpVrgpyWjNv2o3zBMePreb2VhFGxlccGQwoptewFuJSeKHbSxgXfLtuWOkB3yGKoXsTo20Q==" saltValue="hzRsK3Kvh+SR9O/ZAB/9Sg==" spinCount="100000" sheet="1" objects="1" scenarios="1"/>
  <mergeCells count="3">
    <mergeCell ref="A3:H3"/>
    <mergeCell ref="G7:H7"/>
    <mergeCell ref="C15:F15"/>
  </mergeCells>
  <conditionalFormatting sqref="A23">
    <cfRule type="expression" dxfId="17" priority="6">
      <formula>AND($B$11&lt;&gt;"",$D$11&lt;&gt;"",IFERROR(COUNTIF(INDIRECT(SUBSTITUTE(SUBSTITUTE($B$11," ","_"),"-","_")),$D$11)=0,FALSE))</formula>
    </cfRule>
  </conditionalFormatting>
  <conditionalFormatting sqref="A11:B11">
    <cfRule type="expression" dxfId="16" priority="1">
      <formula>OR(AND(OR($F$7="Tier 1 RE",$F$7="Tier 1 RE + Storage"),$B$11="Battery Storage"),AND($F$7="Storage",$B$11&lt;&gt;"Battery Storage",$B$11&lt;&gt;""))</formula>
    </cfRule>
  </conditionalFormatting>
  <conditionalFormatting sqref="A25:B25">
    <cfRule type="expression" dxfId="15" priority="15">
      <formula>$B$21&lt;&gt;"Other"</formula>
    </cfRule>
  </conditionalFormatting>
  <conditionalFormatting sqref="A13:D13">
    <cfRule type="expression" dxfId="14" priority="361">
      <formula>$D$11="Other"</formula>
    </cfRule>
  </conditionalFormatting>
  <conditionalFormatting sqref="A23:D23">
    <cfRule type="expression" dxfId="13" priority="4">
      <formula>$B$21="Other"</formula>
    </cfRule>
  </conditionalFormatting>
  <conditionalFormatting sqref="A17:E17">
    <cfRule type="expression" dxfId="12" priority="360">
      <formula>$D$11&lt;&gt;"Other"</formula>
    </cfRule>
  </conditionalFormatting>
  <conditionalFormatting sqref="A23:G23 A21:B21">
    <cfRule type="expression" dxfId="11" priority="12">
      <formula>$F$7&lt;&gt;"Tier 1 RE + Storage"</formula>
    </cfRule>
  </conditionalFormatting>
  <conditionalFormatting sqref="A25:G25">
    <cfRule type="expression" dxfId="10" priority="3">
      <formula>$F$7&lt;&gt;"Tier 1 RE + Storage"</formula>
    </cfRule>
  </conditionalFormatting>
  <conditionalFormatting sqref="C23">
    <cfRule type="expression" dxfId="9" priority="5">
      <formula>AND($B$11&lt;&gt;"",$D$11&lt;&gt;"",IFERROR(COUNTIF(INDIRECT(SUBSTITUTE(SUBSTITUTE($B$11," ","_"),"-","_")),$D$11)=0,FALSE))</formula>
    </cfRule>
  </conditionalFormatting>
  <conditionalFormatting sqref="C11:D11">
    <cfRule type="expression" dxfId="8" priority="307">
      <formula>AND($B$11&lt;&gt;"",$D$11&lt;&gt;"",IFERROR(COUNTIF(INDIRECT(SUBSTITUTE(SUBSTITUTE($B$11," ","_"),"-","_")),$D$11)=0,FALSE))</formula>
    </cfRule>
  </conditionalFormatting>
  <conditionalFormatting sqref="C25:F25">
    <cfRule type="expression" dxfId="7" priority="2">
      <formula>$B$21&lt;&gt;"Other"</formula>
    </cfRule>
  </conditionalFormatting>
  <conditionalFormatting sqref="F17">
    <cfRule type="expression" dxfId="6" priority="10">
      <formula>$D$11&lt;&gt;"Other"</formula>
    </cfRule>
  </conditionalFormatting>
  <conditionalFormatting sqref="G7">
    <cfRule type="expression" dxfId="5" priority="370">
      <formula>$G$7&lt;&gt;""</formula>
    </cfRule>
  </conditionalFormatting>
  <conditionalFormatting sqref="H22:H25">
    <cfRule type="expression" dxfId="4" priority="352">
      <formula>$F$7="No"</formula>
    </cfRule>
  </conditionalFormatting>
  <conditionalFormatting sqref="H23">
    <cfRule type="expression" dxfId="3" priority="16">
      <formula>$F$7&lt;&gt;"Tier 1 RE + Storage"</formula>
    </cfRule>
  </conditionalFormatting>
  <conditionalFormatting sqref="H25">
    <cfRule type="expression" dxfId="2" priority="13">
      <formula>$F$7&lt;&gt;"Tier 1 RE + Storage"</formula>
    </cfRule>
  </conditionalFormatting>
  <conditionalFormatting sqref="H28">
    <cfRule type="expression" dxfId="1" priority="9">
      <formula>$F$7="No"</formula>
    </cfRule>
  </conditionalFormatting>
  <conditionalFormatting sqref="H34">
    <cfRule type="expression" dxfId="0" priority="34">
      <formula>IFERROR($F$34/$B$34&gt;30%,FALSE)</formula>
    </cfRule>
  </conditionalFormatting>
  <dataValidations count="8">
    <dataValidation type="list" allowBlank="1" showInputMessage="1" showErrorMessage="1" sqref="D11" xr:uid="{5A15D1E2-8087-40FC-AB96-F89A474B8DC5}">
      <formula1>INDIRECT(SUBSTITUTE(SUBSTITUTE($B$11," ","_"),"-","_"))</formula1>
    </dataValidation>
    <dataValidation type="date" allowBlank="1" showInputMessage="1" showErrorMessage="1" sqref="F9 F19" xr:uid="{C2663237-8A6C-7440-A025-2AE5AFE697A6}">
      <formula1>46023</formula1>
      <formula2>73415</formula2>
    </dataValidation>
    <dataValidation type="decimal" operator="greaterThan" allowBlank="1" showInputMessage="1" showErrorMessage="1" errorTitle="Invalid System Capacity" error="Please enter a numeric value greater than zero. Text and negative values are not allowed." sqref="F11" xr:uid="{D7C72232-51BC-4D11-8706-3C999D1C2A1D}">
      <formula1>0</formula1>
    </dataValidation>
    <dataValidation type="decimal" operator="greaterThan" allowBlank="1" showInputMessage="1" showErrorMessage="1" errorTitle="Invalid Annual Delivery" error="Please enter a numeric value greater than zero (MWh). Text and negative values are not allowed." sqref="H11" xr:uid="{7E9AC12C-55FC-48EF-A28A-6D8C069D832A}">
      <formula1>0</formula1>
    </dataValidation>
    <dataValidation type="whole" operator="greaterThan" allowBlank="1" showInputMessage="1" showErrorMessage="1" errorTitle="Invalid Technology Lifetime" error="Please enter a whole number greater than zero (years). Decimals, text, and negative values are not allowed." sqref="D17" xr:uid="{EBEEE915-5806-410C-BFCD-6C944729E1A1}">
      <formula1>0</formula1>
    </dataValidation>
    <dataValidation type="decimal" allowBlank="1" showInputMessage="1" showErrorMessage="1" errorTitle="Invalid Degradation Rate" error="Please enter a numeric value between 0% and 100%. Text and values outside this range are not allowed." sqref="F17" xr:uid="{3F64A9BA-2F49-4793-855D-EACB4F840DDE}">
      <formula1>0</formula1>
      <formula2>1</formula2>
    </dataValidation>
    <dataValidation type="decimal" operator="greaterThan" allowBlank="1" showInputMessage="1" showErrorMessage="1" errorTitle="Invalid Project Cost" error="Please enter a numeric value greater than zero ($). Text and negative values are not allowed." sqref="B34" xr:uid="{30E544B9-F06A-42D0-BB23-8ACEE2115CCB}">
      <formula1>0</formula1>
    </dataValidation>
    <dataValidation type="decimal" operator="greaterThanOrEqual" allowBlank="1" showInputMessage="1" showErrorMessage="1" errorTitle="Invalid Bid Amount" error="Please enter a numeric value of zero or greater ($/MWh). Text and negative values are not allowed." sqref="D34" xr:uid="{FE28C4CA-0FD9-4946-8F55-98275892769B}">
      <formula1>0</formula1>
    </dataValidation>
  </dataValidations>
  <pageMargins left="0.7" right="0.7" top="0.75" bottom="0.75" header="0.3" footer="0.3"/>
  <pageSetup orientation="portrait" horizontalDpi="0" verticalDpi="0"/>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FAC5C2B-308D-4C43-9014-C4519C8B09C0}">
          <x14:formula1>
            <xm:f>'Dev Notes'!$D$4:$D$6</xm:f>
          </x14:formula1>
          <xm:sqref>F7</xm:sqref>
        </x14:dataValidation>
        <x14:dataValidation type="list" allowBlank="1" showInputMessage="1" showErrorMessage="1" xr:uid="{9EF4F5EB-2F81-ED45-9198-F39DAA0D38F0}">
          <x14:formula1>
            <xm:f>'Dev Notes'!$B$18:$B$24</xm:f>
          </x14:formula1>
          <xm:sqref>B21</xm:sqref>
        </x14:dataValidation>
        <x14:dataValidation type="list" allowBlank="1" showInputMessage="1" showErrorMessage="1" xr:uid="{1984433C-6545-6242-9FFE-90259FF15E2E}">
          <x14:formula1>
            <xm:f>IF($F$7="Storage",'Dev Notes'!$B$13:$B$13,'Dev Notes'!$B$2:$B$12)</xm:f>
          </x14:formula1>
          <xm:sqref>B11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A16D-E27C-6E4E-B2F9-2AA9B0F38971}">
  <sheetPr>
    <tabColor theme="6"/>
  </sheetPr>
  <dimension ref="A1:H16"/>
  <sheetViews>
    <sheetView showGridLines="0" topLeftCell="B5" zoomScale="70" zoomScaleNormal="70" workbookViewId="0">
      <selection activeCell="F13" sqref="F13"/>
    </sheetView>
  </sheetViews>
  <sheetFormatPr defaultColWidth="8.5703125" defaultRowHeight="12.6"/>
  <cols>
    <col min="1" max="4" width="25.5703125" customWidth="1"/>
    <col min="5" max="5" width="28.5703125" customWidth="1"/>
    <col min="6" max="8" width="25.5703125" customWidth="1"/>
    <col min="10" max="10" width="40.42578125" customWidth="1"/>
    <col min="11" max="11" width="17.5703125" bestFit="1" customWidth="1"/>
    <col min="12" max="12" width="39.5703125" customWidth="1"/>
    <col min="13" max="13" width="21.140625" bestFit="1" customWidth="1"/>
    <col min="17" max="18" width="25.5703125" customWidth="1"/>
  </cols>
  <sheetData>
    <row r="1" spans="1:8">
      <c r="A1" s="1"/>
      <c r="B1" s="2"/>
      <c r="C1" s="2"/>
      <c r="D1" s="2"/>
      <c r="E1" s="2"/>
      <c r="F1" s="2"/>
      <c r="G1" s="2"/>
      <c r="H1" s="2"/>
    </row>
    <row r="2" spans="1:8" ht="132" customHeight="1">
      <c r="A2" s="78"/>
      <c r="B2" s="79"/>
      <c r="C2" s="79"/>
      <c r="D2" s="79"/>
      <c r="E2" s="79"/>
      <c r="F2" s="79"/>
      <c r="G2" s="79"/>
      <c r="H2" s="79"/>
    </row>
    <row r="3" spans="1:8" ht="86.25" customHeight="1">
      <c r="A3" s="220" t="s">
        <v>129</v>
      </c>
      <c r="B3" s="215"/>
      <c r="C3" s="215"/>
      <c r="D3" s="215"/>
      <c r="E3" s="215"/>
      <c r="F3" s="215"/>
      <c r="G3" s="215"/>
      <c r="H3" s="215"/>
    </row>
    <row r="4" spans="1:8" ht="36" customHeight="1">
      <c r="A4" s="147" t="s">
        <v>130</v>
      </c>
      <c r="B4" s="147"/>
      <c r="C4" s="147"/>
      <c r="D4" s="147"/>
      <c r="E4" s="147"/>
      <c r="F4" s="147"/>
      <c r="G4" s="147"/>
      <c r="H4" s="148"/>
    </row>
    <row r="5" spans="1:8" ht="36" customHeight="1">
      <c r="A5" s="149" t="s">
        <v>131</v>
      </c>
      <c r="B5" s="84"/>
      <c r="C5" s="84"/>
      <c r="D5" s="84"/>
      <c r="E5" s="84"/>
      <c r="F5" s="84"/>
      <c r="G5" s="84"/>
      <c r="H5" s="150"/>
    </row>
    <row r="6" spans="1:8" ht="13.5" customHeight="1">
      <c r="A6" s="133"/>
      <c r="B6" s="6"/>
      <c r="C6" s="6"/>
      <c r="D6" s="6"/>
      <c r="E6" s="6"/>
      <c r="F6" s="6"/>
      <c r="G6" s="6"/>
      <c r="H6" s="151"/>
    </row>
    <row r="7" spans="1:8" ht="54" customHeight="1">
      <c r="A7" s="152" t="s">
        <v>132</v>
      </c>
      <c r="B7" s="153" t="str">
        <f>IF('Bid Calculator'!$B$7="","", 'Bid Calculator'!$B$7)</f>
        <v/>
      </c>
      <c r="C7" s="154" t="s">
        <v>133</v>
      </c>
      <c r="D7" s="155" t="str">
        <f>IF('Bid Calculator'!$D$7="","", 'Bid Calculator'!$D$7)</f>
        <v/>
      </c>
      <c r="E7" s="154" t="s">
        <v>134</v>
      </c>
      <c r="F7" s="155">
        <f>'Bid Calculator'!$F$7</f>
        <v>0</v>
      </c>
      <c r="G7" s="154" t="s">
        <v>135</v>
      </c>
      <c r="H7" s="156">
        <f>'Bid Calculator'!$B$11</f>
        <v>0</v>
      </c>
    </row>
    <row r="8" spans="1:8" ht="13.5" customHeight="1">
      <c r="A8" s="133"/>
      <c r="B8" s="6"/>
      <c r="C8" s="6"/>
      <c r="D8" s="6"/>
      <c r="E8" s="6"/>
      <c r="F8" s="6"/>
      <c r="G8" s="6"/>
      <c r="H8" s="151"/>
    </row>
    <row r="9" spans="1:8" ht="74.099999999999994">
      <c r="A9" s="152" t="s">
        <v>136</v>
      </c>
      <c r="B9" s="157">
        <f>'Bid Calculator'!$D$11</f>
        <v>0</v>
      </c>
      <c r="C9" s="154" t="s">
        <v>137</v>
      </c>
      <c r="D9" s="158" t="str">
        <f>IF(Reporting!$F$11="Yes",IFERROR('Bid Calculator'!$H$29*Reference!$C$27,"-"),"-")</f>
        <v>-</v>
      </c>
      <c r="E9" s="90" t="s">
        <v>138</v>
      </c>
      <c r="F9" s="159" t="str">
        <f>IFERROR('Bid Calculator'!$F$34/$D$9,"-")</f>
        <v>-</v>
      </c>
      <c r="G9" s="90" t="s">
        <v>139</v>
      </c>
      <c r="H9" s="66"/>
    </row>
    <row r="10" spans="1:8" ht="13.5" customHeight="1">
      <c r="A10" s="133"/>
      <c r="B10" s="6"/>
      <c r="C10" s="6"/>
      <c r="D10" s="6"/>
      <c r="E10" s="6"/>
      <c r="F10" s="6"/>
      <c r="G10" s="5"/>
      <c r="H10" s="142"/>
    </row>
    <row r="11" spans="1:8" ht="72" customHeight="1">
      <c r="A11" s="152" t="s">
        <v>140</v>
      </c>
      <c r="B11" s="44"/>
      <c r="C11" s="97" t="s">
        <v>141</v>
      </c>
      <c r="D11" s="45"/>
      <c r="E11" s="97" t="s">
        <v>142</v>
      </c>
      <c r="F11" s="46"/>
      <c r="G11" s="5"/>
      <c r="H11" s="142"/>
    </row>
    <row r="12" spans="1:8" ht="13.5" customHeight="1">
      <c r="A12" s="7"/>
      <c r="B12" s="5"/>
      <c r="C12" s="6"/>
      <c r="D12" s="146"/>
      <c r="E12" s="5"/>
      <c r="F12" s="5"/>
      <c r="G12" s="6"/>
      <c r="H12" s="151"/>
    </row>
    <row r="13" spans="1:8" ht="72" customHeight="1">
      <c r="A13" s="160" t="s">
        <v>143</v>
      </c>
      <c r="B13" s="43"/>
      <c r="C13" s="161" t="s">
        <v>144</v>
      </c>
      <c r="D13" s="43"/>
      <c r="E13" s="161" t="s">
        <v>145</v>
      </c>
      <c r="F13" s="43"/>
      <c r="G13" s="161" t="s">
        <v>146</v>
      </c>
      <c r="H13" s="67"/>
    </row>
    <row r="14" spans="1:8" ht="13.5" customHeight="1">
      <c r="A14" s="7"/>
      <c r="B14" s="5"/>
      <c r="C14" s="6"/>
      <c r="D14" s="146"/>
      <c r="E14" s="5"/>
      <c r="F14" s="5"/>
      <c r="G14" s="6"/>
      <c r="H14" s="6"/>
    </row>
    <row r="15" spans="1:8" ht="12.95">
      <c r="A15" s="8"/>
      <c r="B15" s="8"/>
      <c r="C15" s="8"/>
      <c r="D15" s="8"/>
      <c r="E15" s="8"/>
      <c r="F15" s="8"/>
      <c r="G15" s="8"/>
      <c r="H15" s="8"/>
    </row>
    <row r="16" spans="1:8" ht="12.95">
      <c r="A16" s="9"/>
      <c r="B16" s="9"/>
      <c r="C16" s="9"/>
      <c r="D16" s="9"/>
      <c r="E16" s="9"/>
      <c r="F16" s="9"/>
      <c r="G16" s="9"/>
      <c r="H16" s="9"/>
    </row>
  </sheetData>
  <sheetProtection algorithmName="SHA-512" hashValue="IrHPrSqtIROmziXEhL6i14vQOT8nrCn7jT5rbC/huGqucJNAu4exEzU0CDSM5Cyy+jSWy6+RQzK8p59VnwWsrQ==" saltValue="luAlJ6C4Nz2sI2z57o2aSQ==" spinCount="100000" sheet="1" objects="1" scenarios="1"/>
  <mergeCells count="1">
    <mergeCell ref="A3:H3"/>
  </mergeCells>
  <dataValidations count="8">
    <dataValidation type="date" allowBlank="1" showInputMessage="1" showErrorMessage="1" sqref="F8 F6" xr:uid="{36C92558-605F-E842-A7ED-985FB56B67AA}">
      <formula1>46023</formula1>
      <formula2>73415</formula2>
    </dataValidation>
    <dataValidation type="decimal" operator="greaterThanOrEqual" allowBlank="1" showInputMessage="1" showErrorMessage="1" errorTitle="Invalid Private Investment" error="Please enter a numeric dollar amount of zero or greater. Text and negative values are not allowed." sqref="H9" xr:uid="{522580CC-2E76-423C-A9C7-B9E153E3F295}">
      <formula1>0</formula1>
    </dataValidation>
    <dataValidation type="whole" operator="greaterThanOrEqual" allowBlank="1" showInputMessage="1" showErrorMessage="1" errorTitle="Invalid Number of Devices" error="Please enter a whole number of zero or greater. Decimals, text, and negative values are not allowed." sqref="B11" xr:uid="{81F5119A-06A0-4344-A3DD-2E3356D6E1BE}">
      <formula1>0</formula1>
    </dataValidation>
    <dataValidation type="decimal" operator="greaterThanOrEqual" allowBlank="1" showInputMessage="1" showErrorMessage="1" errorTitle="Invalid Grid Services Capacity" error="Please enter a numeric capacity of zero or greater (MW). Text and negative values are not allowed." sqref="D11" xr:uid="{C86E21FA-F843-4A1B-9DBF-7235F5913389}">
      <formula1>0</formula1>
    </dataValidation>
    <dataValidation type="whole" operator="greaterThanOrEqual" allowBlank="1" showInputMessage="1" showErrorMessage="1" errorTitle="Invalid Total Jobs" error="Please enter a whole number of zero or greater. Decimals, text, and negative values are not allowed." sqref="B13" xr:uid="{AE937840-8251-411C-881A-13E43723B1C6}">
      <formula1>0</formula1>
    </dataValidation>
    <dataValidation type="whole" operator="greaterThanOrEqual" allowBlank="1" showInputMessage="1" showErrorMessage="1" errorTitle="Invalid Construction Jobs" error="Please enter a whole number of zero or greater. Decimals, text, and negative values are not allowed." sqref="D13" xr:uid="{D8D62318-A4EF-4946-A7FB-909792DD2CE6}">
      <formula1>0</formula1>
    </dataValidation>
    <dataValidation type="whole" operator="greaterThanOrEqual" allowBlank="1" showInputMessage="1" showErrorMessage="1" errorTitle="Invalid Permanent Jobs" error="Please enter a whole number of zero or greater. Decimals, text, and negative values are not allowed." sqref="F13" xr:uid="{AE6EC77F-11D3-4D2E-8238-60FC7CA7750F}">
      <formula1>0</formula1>
    </dataValidation>
    <dataValidation type="decimal" operator="greaterThanOrEqual" allowBlank="1" showInputMessage="1" showErrorMessage="1" errorTitle="Invalid Investment Amount" error="Please enter a numeric dollar amount of zero or greater. Text and negative values are not allowed." sqref="H13" xr:uid="{7D346D6A-92DA-4C68-B2EE-91E68E70D7CF}">
      <formula1>0</formula1>
    </dataValidation>
  </dataValidations>
  <pageMargins left="0.7" right="0.7" top="0.75" bottom="0.75" header="0.3" footer="0.3"/>
  <pageSetup orientation="portrait" horizontalDpi="1200" verticalDpi="1200"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655D679-50B7-7F4A-A8CB-0C5B270C55E6}">
          <x14:formula1>
            <xm:f>'Dev Notes'!$D$10:$D$11</xm:f>
          </x14:formula1>
          <xm:sqref>F11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E68D2-5A85-4BFF-A633-199709A09F1F}">
  <dimension ref="A1:F22"/>
  <sheetViews>
    <sheetView showGridLines="0" zoomScale="70" zoomScaleNormal="70" workbookViewId="0">
      <selection sqref="A1:F1"/>
    </sheetView>
  </sheetViews>
  <sheetFormatPr defaultColWidth="8.5703125" defaultRowHeight="12.6"/>
  <cols>
    <col min="1" max="1" width="6.85546875" customWidth="1"/>
    <col min="2" max="2" width="16.5703125" customWidth="1"/>
    <col min="3" max="3" width="25.5703125" customWidth="1"/>
    <col min="4" max="4" width="130.5703125" customWidth="1"/>
    <col min="5" max="6" width="15.5703125" customWidth="1"/>
  </cols>
  <sheetData>
    <row r="1" spans="1:6" ht="121.5" customHeight="1">
      <c r="A1" s="221" t="s">
        <v>147</v>
      </c>
      <c r="B1" s="222"/>
      <c r="C1" s="222"/>
      <c r="D1" s="222"/>
      <c r="E1" s="222"/>
      <c r="F1" s="222"/>
    </row>
    <row r="2" spans="1:6" ht="17.45">
      <c r="A2" s="162"/>
      <c r="B2" s="162"/>
      <c r="C2" s="162"/>
      <c r="D2" s="162"/>
    </row>
    <row r="3" spans="1:6" ht="23.85" customHeight="1">
      <c r="A3" s="163" t="s">
        <v>148</v>
      </c>
      <c r="B3" s="163" t="s">
        <v>149</v>
      </c>
      <c r="C3" s="163" t="s">
        <v>150</v>
      </c>
      <c r="D3" s="163" t="s">
        <v>6</v>
      </c>
      <c r="E3" s="163" t="s">
        <v>151</v>
      </c>
      <c r="F3" s="163" t="s">
        <v>152</v>
      </c>
    </row>
    <row r="4" spans="1:6" ht="18.600000000000001">
      <c r="A4" s="164"/>
      <c r="B4" s="165"/>
      <c r="C4" s="165"/>
      <c r="D4" s="166"/>
      <c r="E4" s="166"/>
      <c r="F4" s="166"/>
    </row>
    <row r="5" spans="1:6" ht="18.600000000000001">
      <c r="A5" s="164"/>
      <c r="B5" s="165"/>
      <c r="C5" s="165"/>
      <c r="D5" s="166"/>
      <c r="E5" s="166"/>
      <c r="F5" s="166"/>
    </row>
    <row r="6" spans="1:6" ht="18.600000000000001">
      <c r="A6" s="164"/>
      <c r="B6" s="165"/>
      <c r="C6" s="165"/>
      <c r="D6" s="166"/>
      <c r="E6" s="166"/>
      <c r="F6" s="166"/>
    </row>
    <row r="22" spans="4:4">
      <c r="D22" s="167"/>
    </row>
  </sheetData>
  <sheetProtection algorithmName="SHA-512" hashValue="diZfFAn1QESHT8obe24p4CGmgUPT0ISxXYxs91ybRJPTdA2fCOxDzhT94FoJ7CZc7uGqLrfiq31G72biwVkVEQ==" saltValue="l9J2PIXIxOfAvr45H2C/iw==" spinCount="100000" sheet="1" objects="1" scenarios="1"/>
  <mergeCells count="1">
    <mergeCell ref="A1:F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96762-A52F-49BF-93A2-40F566193E21}">
  <dimension ref="A2:F45"/>
  <sheetViews>
    <sheetView showGridLines="0" zoomScale="70" zoomScaleNormal="70" workbookViewId="0">
      <selection activeCell="A2" sqref="A2"/>
    </sheetView>
  </sheetViews>
  <sheetFormatPr defaultColWidth="8.5703125" defaultRowHeight="12.95"/>
  <cols>
    <col min="1" max="1" width="64.42578125" style="169" bestFit="1" customWidth="1"/>
    <col min="2" max="2" width="23" style="169" bestFit="1" customWidth="1"/>
    <col min="3" max="3" width="35.140625" style="169" bestFit="1" customWidth="1"/>
    <col min="4" max="4" width="9.42578125" style="169" bestFit="1" customWidth="1"/>
    <col min="5" max="5" width="27.42578125" style="169" customWidth="1"/>
    <col min="6" max="6" width="56.5703125" style="169" customWidth="1"/>
    <col min="7" max="7" width="53.140625" style="169" bestFit="1" customWidth="1"/>
    <col min="8" max="16384" width="8.5703125" style="169"/>
  </cols>
  <sheetData>
    <row r="2" spans="1:6" ht="23.45">
      <c r="A2" s="168"/>
      <c r="B2" s="168" t="s">
        <v>153</v>
      </c>
      <c r="C2" s="168"/>
      <c r="D2" s="168"/>
      <c r="E2" s="168"/>
      <c r="F2" s="168"/>
    </row>
    <row r="3" spans="1:6" ht="18.600000000000001">
      <c r="A3" s="170" t="s">
        <v>154</v>
      </c>
      <c r="B3" s="170" t="s">
        <v>155</v>
      </c>
      <c r="C3" s="170" t="s">
        <v>156</v>
      </c>
      <c r="D3" s="170" t="s">
        <v>157</v>
      </c>
      <c r="E3" s="170"/>
      <c r="F3" s="170" t="s">
        <v>158</v>
      </c>
    </row>
    <row r="4" spans="1:6" ht="18.600000000000001">
      <c r="A4" s="171" t="s">
        <v>159</v>
      </c>
      <c r="B4" s="172">
        <v>30</v>
      </c>
      <c r="C4" s="173" t="s">
        <v>160</v>
      </c>
      <c r="D4" s="174" t="s">
        <v>161</v>
      </c>
      <c r="E4" s="175"/>
      <c r="F4" s="176" t="s">
        <v>162</v>
      </c>
    </row>
    <row r="5" spans="1:6" ht="18.600000000000001">
      <c r="A5" s="171" t="s">
        <v>163</v>
      </c>
      <c r="B5" s="172">
        <v>30</v>
      </c>
      <c r="C5" s="173" t="s">
        <v>160</v>
      </c>
      <c r="D5" s="174" t="s">
        <v>161</v>
      </c>
      <c r="E5" s="175"/>
      <c r="F5" s="176" t="s">
        <v>162</v>
      </c>
    </row>
    <row r="6" spans="1:6" ht="18.600000000000001">
      <c r="A6" s="171" t="s">
        <v>164</v>
      </c>
      <c r="B6" s="172">
        <v>30</v>
      </c>
      <c r="C6" s="173" t="s">
        <v>160</v>
      </c>
      <c r="D6" s="174" t="s">
        <v>161</v>
      </c>
      <c r="E6" s="175"/>
      <c r="F6" s="176" t="s">
        <v>162</v>
      </c>
    </row>
    <row r="7" spans="1:6" ht="18.600000000000001">
      <c r="A7" s="171" t="s">
        <v>165</v>
      </c>
      <c r="B7" s="172">
        <v>100</v>
      </c>
      <c r="C7" s="173" t="s">
        <v>160</v>
      </c>
      <c r="D7" s="174" t="s">
        <v>161</v>
      </c>
      <c r="E7" s="175"/>
      <c r="F7" s="176" t="s">
        <v>162</v>
      </c>
    </row>
    <row r="8" spans="1:6" ht="44.45">
      <c r="A8" s="171" t="s">
        <v>166</v>
      </c>
      <c r="B8" s="172">
        <v>20</v>
      </c>
      <c r="C8" s="173" t="s">
        <v>160</v>
      </c>
      <c r="D8" s="174" t="s">
        <v>161</v>
      </c>
      <c r="E8" s="175"/>
      <c r="F8" s="176" t="s">
        <v>167</v>
      </c>
    </row>
    <row r="9" spans="1:6" ht="18.600000000000001">
      <c r="A9" s="171" t="s">
        <v>168</v>
      </c>
      <c r="B9" s="172">
        <v>15</v>
      </c>
      <c r="C9" s="173" t="s">
        <v>160</v>
      </c>
      <c r="D9" s="174" t="s">
        <v>161</v>
      </c>
      <c r="E9" s="175"/>
      <c r="F9" s="176" t="s">
        <v>169</v>
      </c>
    </row>
    <row r="10" spans="1:6" ht="30">
      <c r="A10" s="171" t="s">
        <v>170</v>
      </c>
      <c r="B10" s="172">
        <v>25</v>
      </c>
      <c r="C10" s="173" t="s">
        <v>160</v>
      </c>
      <c r="D10" s="174" t="s">
        <v>161</v>
      </c>
      <c r="E10" s="175"/>
      <c r="F10" s="176" t="s">
        <v>171</v>
      </c>
    </row>
    <row r="11" spans="1:6" ht="30">
      <c r="A11" s="171" t="s">
        <v>172</v>
      </c>
      <c r="B11" s="172">
        <v>25</v>
      </c>
      <c r="C11" s="173" t="s">
        <v>160</v>
      </c>
      <c r="D11" s="174" t="s">
        <v>161</v>
      </c>
      <c r="E11" s="175"/>
      <c r="F11" s="176" t="s">
        <v>173</v>
      </c>
    </row>
    <row r="12" spans="1:6" ht="18.600000000000001">
      <c r="A12" s="171" t="s">
        <v>174</v>
      </c>
      <c r="B12" s="172">
        <v>45</v>
      </c>
      <c r="C12" s="173" t="s">
        <v>175</v>
      </c>
      <c r="D12" s="174" t="s">
        <v>161</v>
      </c>
      <c r="E12" s="175"/>
      <c r="F12" s="176" t="s">
        <v>162</v>
      </c>
    </row>
    <row r="13" spans="1:6" ht="18.600000000000001">
      <c r="A13" s="171" t="s">
        <v>176</v>
      </c>
      <c r="B13" s="172">
        <v>30</v>
      </c>
      <c r="C13" s="173" t="s">
        <v>175</v>
      </c>
      <c r="D13" s="174" t="s">
        <v>161</v>
      </c>
      <c r="E13" s="175"/>
      <c r="F13" s="176" t="s">
        <v>162</v>
      </c>
    </row>
    <row r="14" spans="1:6" ht="30">
      <c r="A14" s="171" t="s">
        <v>177</v>
      </c>
      <c r="B14" s="172">
        <v>25</v>
      </c>
      <c r="C14" s="173" t="s">
        <v>160</v>
      </c>
      <c r="D14" s="174" t="s">
        <v>161</v>
      </c>
      <c r="E14" s="175"/>
      <c r="F14" s="176" t="s">
        <v>178</v>
      </c>
    </row>
    <row r="16" spans="1:6" ht="23.45">
      <c r="A16" s="168"/>
      <c r="B16" s="168" t="s">
        <v>179</v>
      </c>
      <c r="C16" s="168"/>
      <c r="D16" s="168"/>
      <c r="E16" s="168"/>
      <c r="F16" s="168"/>
    </row>
    <row r="17" spans="1:6" ht="36.950000000000003">
      <c r="A17" s="170" t="s">
        <v>180</v>
      </c>
      <c r="B17" s="170" t="s">
        <v>155</v>
      </c>
      <c r="C17" s="170" t="s">
        <v>156</v>
      </c>
      <c r="D17" s="170" t="s">
        <v>157</v>
      </c>
      <c r="E17" s="177" t="s">
        <v>181</v>
      </c>
      <c r="F17" s="170" t="s">
        <v>158</v>
      </c>
    </row>
    <row r="18" spans="1:6" ht="19.5" customHeight="1">
      <c r="A18" s="178" t="s">
        <v>182</v>
      </c>
      <c r="B18" s="172">
        <v>16</v>
      </c>
      <c r="C18" s="171" t="s">
        <v>160</v>
      </c>
      <c r="D18" s="179" t="s">
        <v>161</v>
      </c>
      <c r="E18" s="180">
        <v>3.0417E-2</v>
      </c>
      <c r="F18" s="231" t="s">
        <v>183</v>
      </c>
    </row>
    <row r="19" spans="1:6" ht="18.600000000000001">
      <c r="A19" s="178" t="s">
        <v>184</v>
      </c>
      <c r="B19" s="172">
        <v>13</v>
      </c>
      <c r="C19" s="171" t="s">
        <v>160</v>
      </c>
      <c r="D19" s="179" t="s">
        <v>161</v>
      </c>
      <c r="E19" s="180">
        <v>4.8025999999999999E-2</v>
      </c>
      <c r="F19" s="232"/>
    </row>
    <row r="20" spans="1:6" ht="18.600000000000001">
      <c r="A20" s="178" t="s">
        <v>185</v>
      </c>
      <c r="B20" s="172">
        <v>14</v>
      </c>
      <c r="C20" s="171" t="s">
        <v>160</v>
      </c>
      <c r="D20" s="179" t="s">
        <v>161</v>
      </c>
      <c r="E20" s="180">
        <v>6.1647E-2</v>
      </c>
      <c r="F20" s="232"/>
    </row>
    <row r="21" spans="1:6" ht="18.600000000000001">
      <c r="A21" s="178" t="s">
        <v>186</v>
      </c>
      <c r="B21" s="172">
        <v>12</v>
      </c>
      <c r="C21" s="171" t="s">
        <v>160</v>
      </c>
      <c r="D21" s="179" t="s">
        <v>161</v>
      </c>
      <c r="E21" s="180">
        <v>1.3905000000000001E-2</v>
      </c>
      <c r="F21" s="232"/>
    </row>
    <row r="22" spans="1:6" ht="18.600000000000001">
      <c r="A22" s="178" t="s">
        <v>187</v>
      </c>
      <c r="B22" s="172">
        <v>12</v>
      </c>
      <c r="C22" s="171" t="s">
        <v>160</v>
      </c>
      <c r="D22" s="179" t="s">
        <v>161</v>
      </c>
      <c r="E22" s="180">
        <v>1.9796999999999999E-2</v>
      </c>
      <c r="F22" s="232"/>
    </row>
    <row r="23" spans="1:6" ht="18.600000000000001">
      <c r="A23" s="178" t="s">
        <v>188</v>
      </c>
      <c r="B23" s="172">
        <v>60</v>
      </c>
      <c r="C23" s="171" t="s">
        <v>160</v>
      </c>
      <c r="D23" s="179" t="s">
        <v>161</v>
      </c>
      <c r="E23" s="180">
        <v>0</v>
      </c>
      <c r="F23" s="233"/>
    </row>
    <row r="25" spans="1:6" ht="23.45">
      <c r="A25" s="168"/>
      <c r="B25" s="168" t="s">
        <v>189</v>
      </c>
      <c r="C25" s="168"/>
      <c r="D25" s="168"/>
      <c r="E25" s="168"/>
      <c r="F25" s="168"/>
    </row>
    <row r="26" spans="1:6" ht="18.600000000000001">
      <c r="A26" s="170" t="s">
        <v>190</v>
      </c>
      <c r="B26" s="170" t="s">
        <v>157</v>
      </c>
      <c r="C26" s="170" t="s">
        <v>191</v>
      </c>
      <c r="D26" s="170"/>
      <c r="E26" s="170"/>
      <c r="F26" s="170" t="s">
        <v>158</v>
      </c>
    </row>
    <row r="27" spans="1:6" ht="18.600000000000001">
      <c r="A27" s="171" t="s">
        <v>160</v>
      </c>
      <c r="B27" s="173" t="s">
        <v>161</v>
      </c>
      <c r="C27" s="173">
        <v>0.27250759800000002</v>
      </c>
      <c r="D27" s="181"/>
      <c r="E27" s="182"/>
      <c r="F27" s="183" t="s">
        <v>192</v>
      </c>
    </row>
    <row r="29" spans="1:6" ht="23.45">
      <c r="A29" s="168"/>
      <c r="B29" s="168" t="s">
        <v>193</v>
      </c>
      <c r="C29" s="168"/>
      <c r="D29" s="168"/>
      <c r="E29" s="168"/>
      <c r="F29" s="168"/>
    </row>
    <row r="30" spans="1:6" ht="18.600000000000001">
      <c r="A30" s="170" t="s">
        <v>194</v>
      </c>
      <c r="B30" s="170" t="s">
        <v>195</v>
      </c>
      <c r="C30" s="170" t="s">
        <v>196</v>
      </c>
      <c r="D30" s="170"/>
      <c r="E30" s="170"/>
      <c r="F30" s="170" t="s">
        <v>158</v>
      </c>
    </row>
    <row r="31" spans="1:6" ht="18.600000000000001">
      <c r="A31" s="178" t="s">
        <v>197</v>
      </c>
      <c r="B31" s="184">
        <v>30</v>
      </c>
      <c r="C31" s="185">
        <v>6.8999999999999999E-3</v>
      </c>
      <c r="D31" s="186"/>
      <c r="E31" s="187"/>
      <c r="F31" s="234" t="s">
        <v>198</v>
      </c>
    </row>
    <row r="32" spans="1:6" ht="18.600000000000001">
      <c r="A32" s="178" t="s">
        <v>199</v>
      </c>
      <c r="B32" s="184">
        <v>30</v>
      </c>
      <c r="C32" s="185">
        <v>5.1000000000000004E-3</v>
      </c>
      <c r="D32" s="188"/>
      <c r="E32" s="189"/>
      <c r="F32" s="235"/>
    </row>
    <row r="33" spans="1:6" ht="18.600000000000001">
      <c r="A33" s="178" t="s">
        <v>200</v>
      </c>
      <c r="B33" s="184">
        <v>30</v>
      </c>
      <c r="C33" s="185">
        <v>7.9000000000000008E-3</v>
      </c>
      <c r="D33" s="188"/>
      <c r="E33" s="189"/>
      <c r="F33" s="235"/>
    </row>
    <row r="34" spans="1:6" ht="18.600000000000001">
      <c r="A34" s="178" t="s">
        <v>201</v>
      </c>
      <c r="B34" s="184">
        <v>30</v>
      </c>
      <c r="C34" s="185">
        <v>6.1000000000000004E-3</v>
      </c>
      <c r="D34" s="186"/>
      <c r="E34" s="190"/>
      <c r="F34" s="235"/>
    </row>
    <row r="35" spans="1:6" ht="18.600000000000001">
      <c r="A35" s="178" t="s">
        <v>202</v>
      </c>
      <c r="B35" s="184">
        <v>30</v>
      </c>
      <c r="C35" s="185">
        <v>7.4000000000000003E-3</v>
      </c>
      <c r="D35" s="191"/>
      <c r="E35" s="192"/>
      <c r="F35" s="230"/>
    </row>
    <row r="36" spans="1:6" ht="18.600000000000001">
      <c r="A36" s="178" t="s">
        <v>203</v>
      </c>
      <c r="B36" s="184">
        <v>30</v>
      </c>
      <c r="C36" s="185">
        <v>5.0000000000000001E-3</v>
      </c>
      <c r="D36" s="193"/>
      <c r="E36" s="194"/>
      <c r="F36" s="195" t="s">
        <v>204</v>
      </c>
    </row>
    <row r="37" spans="1:6" ht="18.600000000000001">
      <c r="A37" s="170" t="s">
        <v>205</v>
      </c>
      <c r="B37" s="170" t="s">
        <v>195</v>
      </c>
      <c r="C37" s="170" t="s">
        <v>196</v>
      </c>
      <c r="D37" s="170"/>
      <c r="E37" s="170"/>
      <c r="F37" s="170" t="s">
        <v>158</v>
      </c>
    </row>
    <row r="38" spans="1:6" ht="56.25" customHeight="1">
      <c r="A38" s="178" t="s">
        <v>206</v>
      </c>
      <c r="B38" s="184">
        <v>30</v>
      </c>
      <c r="C38" s="196">
        <v>1.6999999999999999E-3</v>
      </c>
      <c r="D38" s="197"/>
      <c r="E38" s="187"/>
      <c r="F38" s="229" t="s">
        <v>207</v>
      </c>
    </row>
    <row r="39" spans="1:6" ht="73.349999999999994" customHeight="1">
      <c r="A39" s="178" t="s">
        <v>208</v>
      </c>
      <c r="B39" s="184">
        <v>30</v>
      </c>
      <c r="C39" s="196">
        <v>1.6999999999999999E-3</v>
      </c>
      <c r="D39" s="191"/>
      <c r="E39" s="192"/>
      <c r="F39" s="230"/>
    </row>
    <row r="40" spans="1:6">
      <c r="C40" s="198"/>
      <c r="D40" s="198"/>
    </row>
    <row r="41" spans="1:6" ht="23.45">
      <c r="A41" s="199"/>
      <c r="B41" s="199" t="s">
        <v>209</v>
      </c>
      <c r="C41" s="200"/>
      <c r="D41" s="168"/>
      <c r="E41" s="201"/>
      <c r="F41" s="201"/>
    </row>
    <row r="42" spans="1:6" ht="18.600000000000001">
      <c r="A42" s="202" t="s">
        <v>210</v>
      </c>
      <c r="B42" s="202" t="s">
        <v>211</v>
      </c>
      <c r="C42" s="170"/>
      <c r="D42" s="170"/>
      <c r="E42" s="203"/>
      <c r="F42" s="203" t="s">
        <v>158</v>
      </c>
    </row>
    <row r="43" spans="1:6" ht="14.45">
      <c r="A43" s="204" t="s">
        <v>212</v>
      </c>
      <c r="B43" s="223" t="s">
        <v>213</v>
      </c>
      <c r="C43" s="224"/>
      <c r="D43" s="224"/>
      <c r="E43" s="225"/>
      <c r="F43" s="205" t="s">
        <v>214</v>
      </c>
    </row>
    <row r="44" spans="1:6" ht="29.1">
      <c r="A44" s="206" t="s">
        <v>215</v>
      </c>
      <c r="B44" s="226" t="s">
        <v>216</v>
      </c>
      <c r="C44" s="227"/>
      <c r="D44" s="227"/>
      <c r="E44" s="228"/>
      <c r="F44" s="207" t="s">
        <v>217</v>
      </c>
    </row>
    <row r="45" spans="1:6" ht="14.45">
      <c r="A45" s="206" t="s">
        <v>218</v>
      </c>
      <c r="B45" s="226" t="s">
        <v>219</v>
      </c>
      <c r="C45" s="227"/>
      <c r="D45" s="227"/>
      <c r="E45" s="228"/>
      <c r="F45" s="207" t="s">
        <v>220</v>
      </c>
    </row>
  </sheetData>
  <sheetProtection algorithmName="SHA-512" hashValue="OSGdWkTp4eKC8Ny/VBNaMCws1jfOqErHNIF1/sSybTNY6HIUJldXov8/SqFpVUtArRX+zZmrzPpz/DxQD8/9Ow==" saltValue="Vpi9Z4ElNACTfJPDEISsDg==" spinCount="100000" sheet="1" objects="1" scenarios="1"/>
  <mergeCells count="6">
    <mergeCell ref="B43:E43"/>
    <mergeCell ref="B44:E44"/>
    <mergeCell ref="B45:E45"/>
    <mergeCell ref="F38:F39"/>
    <mergeCell ref="F18:F23"/>
    <mergeCell ref="F31:F35"/>
  </mergeCells>
  <hyperlinks>
    <hyperlink ref="F44" r:id="rId1" xr:uid="{41D38E14-B9C6-1E40-8B13-ECCEFB08DD28}"/>
  </hyperlink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DC412-CA89-4B72-BD0F-BC30CFBF4F70}">
  <dimension ref="B1:D88"/>
  <sheetViews>
    <sheetView showGridLines="0" zoomScale="104" zoomScaleNormal="70" workbookViewId="0">
      <selection activeCell="B1" sqref="B1"/>
    </sheetView>
  </sheetViews>
  <sheetFormatPr defaultColWidth="8.5703125" defaultRowHeight="12"/>
  <cols>
    <col min="1" max="1" width="3.42578125" style="26" customWidth="1"/>
    <col min="2" max="2" width="29.42578125" style="26" bestFit="1" customWidth="1"/>
    <col min="3" max="3" width="25.5703125" style="26" bestFit="1" customWidth="1"/>
    <col min="4" max="4" width="29.42578125" style="26" customWidth="1"/>
    <col min="5" max="5" width="18.42578125" style="26" bestFit="1" customWidth="1"/>
    <col min="6" max="6" width="22.5703125" style="26" bestFit="1" customWidth="1"/>
    <col min="7" max="7" width="20.42578125" style="26" bestFit="1" customWidth="1"/>
    <col min="8" max="8" width="20.5703125" style="26" bestFit="1" customWidth="1"/>
    <col min="9" max="10" width="14.5703125" style="26" bestFit="1" customWidth="1"/>
    <col min="11" max="12" width="20.42578125" style="26" bestFit="1" customWidth="1"/>
    <col min="13" max="16384" width="8.5703125" style="26"/>
  </cols>
  <sheetData>
    <row r="1" spans="2:4">
      <c r="B1" s="36" t="s">
        <v>221</v>
      </c>
    </row>
    <row r="2" spans="2:4">
      <c r="B2" s="25" t="s">
        <v>159</v>
      </c>
    </row>
    <row r="3" spans="2:4">
      <c r="B3" s="25" t="s">
        <v>222</v>
      </c>
      <c r="D3" s="35" t="s">
        <v>223</v>
      </c>
    </row>
    <row r="4" spans="2:4">
      <c r="B4" s="25" t="s">
        <v>164</v>
      </c>
      <c r="D4" s="25" t="s">
        <v>224</v>
      </c>
    </row>
    <row r="5" spans="2:4">
      <c r="B5" s="25" t="s">
        <v>225</v>
      </c>
      <c r="D5" s="25" t="s">
        <v>226</v>
      </c>
    </row>
    <row r="6" spans="2:4">
      <c r="B6" s="25" t="s">
        <v>166</v>
      </c>
      <c r="D6" s="25" t="s">
        <v>227</v>
      </c>
    </row>
    <row r="7" spans="2:4">
      <c r="B7" s="25" t="s">
        <v>168</v>
      </c>
    </row>
    <row r="8" spans="2:4">
      <c r="B8" s="25" t="s">
        <v>228</v>
      </c>
      <c r="D8" s="35" t="s">
        <v>229</v>
      </c>
    </row>
    <row r="9" spans="2:4">
      <c r="B9" s="25" t="s">
        <v>172</v>
      </c>
      <c r="D9" s="35" t="s">
        <v>230</v>
      </c>
    </row>
    <row r="10" spans="2:4">
      <c r="B10" s="25" t="s">
        <v>174</v>
      </c>
      <c r="D10" s="25" t="s">
        <v>231</v>
      </c>
    </row>
    <row r="11" spans="2:4">
      <c r="B11" s="25" t="s">
        <v>176</v>
      </c>
      <c r="D11" s="25" t="s">
        <v>232</v>
      </c>
    </row>
    <row r="12" spans="2:4">
      <c r="B12" s="25" t="s">
        <v>177</v>
      </c>
    </row>
    <row r="13" spans="2:4">
      <c r="B13" s="25" t="s">
        <v>233</v>
      </c>
    </row>
    <row r="17" spans="2:4">
      <c r="B17" s="36" t="s">
        <v>180</v>
      </c>
      <c r="C17" s="36" t="s">
        <v>155</v>
      </c>
      <c r="D17" s="36" t="s">
        <v>196</v>
      </c>
    </row>
    <row r="18" spans="2:4">
      <c r="B18" s="25" t="s">
        <v>234</v>
      </c>
      <c r="C18" s="25">
        <f>Reference!B18</f>
        <v>16</v>
      </c>
      <c r="D18" s="30">
        <v>3.0417E-2</v>
      </c>
    </row>
    <row r="19" spans="2:4">
      <c r="B19" s="25" t="s">
        <v>235</v>
      </c>
      <c r="C19" s="25">
        <f>Reference!B19</f>
        <v>13</v>
      </c>
      <c r="D19" s="30">
        <v>4.8025999999999999E-2</v>
      </c>
    </row>
    <row r="20" spans="2:4">
      <c r="B20" s="25" t="s">
        <v>185</v>
      </c>
      <c r="C20" s="25">
        <f>Reference!B20</f>
        <v>14</v>
      </c>
      <c r="D20" s="30">
        <v>6.1647E-2</v>
      </c>
    </row>
    <row r="21" spans="2:4">
      <c r="B21" s="25" t="s">
        <v>186</v>
      </c>
      <c r="C21" s="25">
        <f>Reference!B21</f>
        <v>12</v>
      </c>
      <c r="D21" s="30">
        <v>1.3905000000000001E-2</v>
      </c>
    </row>
    <row r="22" spans="2:4">
      <c r="B22" s="25" t="s">
        <v>187</v>
      </c>
      <c r="C22" s="25">
        <f>Reference!B22</f>
        <v>12</v>
      </c>
      <c r="D22" s="30">
        <v>1.9796999999999999E-2</v>
      </c>
    </row>
    <row r="23" spans="2:4">
      <c r="B23" s="25" t="s">
        <v>188</v>
      </c>
      <c r="C23" s="25">
        <f>Reference!B23</f>
        <v>60</v>
      </c>
      <c r="D23" s="30">
        <v>0</v>
      </c>
    </row>
    <row r="24" spans="2:4">
      <c r="B24" s="25" t="s">
        <v>236</v>
      </c>
      <c r="C24" s="25">
        <f>Reference!B24</f>
        <v>0</v>
      </c>
      <c r="D24" s="31" t="s">
        <v>237</v>
      </c>
    </row>
    <row r="27" spans="2:4">
      <c r="B27" s="36" t="s">
        <v>194</v>
      </c>
      <c r="C27" s="36" t="s">
        <v>155</v>
      </c>
      <c r="D27" s="36" t="s">
        <v>196</v>
      </c>
    </row>
    <row r="28" spans="2:4">
      <c r="B28" s="25" t="s">
        <v>203</v>
      </c>
      <c r="C28" s="25">
        <v>30</v>
      </c>
      <c r="D28" s="32">
        <v>5.0000000000000001E-3</v>
      </c>
    </row>
    <row r="29" spans="2:4">
      <c r="B29" s="25" t="s">
        <v>197</v>
      </c>
      <c r="C29" s="25">
        <v>30</v>
      </c>
      <c r="D29" s="32">
        <v>6.8999999999999999E-3</v>
      </c>
    </row>
    <row r="30" spans="2:4">
      <c r="B30" s="25" t="s">
        <v>199</v>
      </c>
      <c r="C30" s="25">
        <v>30</v>
      </c>
      <c r="D30" s="32">
        <v>5.1000000000000004E-3</v>
      </c>
    </row>
    <row r="31" spans="2:4">
      <c r="B31" s="25" t="s">
        <v>200</v>
      </c>
      <c r="C31" s="25">
        <v>30</v>
      </c>
      <c r="D31" s="32">
        <v>7.9000000000000008E-3</v>
      </c>
    </row>
    <row r="32" spans="2:4">
      <c r="B32" s="25" t="s">
        <v>201</v>
      </c>
      <c r="C32" s="25">
        <v>30</v>
      </c>
      <c r="D32" s="32">
        <v>6.1000000000000004E-3</v>
      </c>
    </row>
    <row r="33" spans="2:4">
      <c r="B33" s="25" t="s">
        <v>202</v>
      </c>
      <c r="C33" s="25">
        <v>30</v>
      </c>
      <c r="D33" s="32">
        <v>7.4000000000000003E-3</v>
      </c>
    </row>
    <row r="34" spans="2:4">
      <c r="B34" s="25" t="s">
        <v>236</v>
      </c>
      <c r="C34" s="25" t="s">
        <v>237</v>
      </c>
      <c r="D34" s="32" t="s">
        <v>237</v>
      </c>
    </row>
    <row r="37" spans="2:4">
      <c r="B37" s="36" t="s">
        <v>205</v>
      </c>
      <c r="C37" s="36" t="s">
        <v>155</v>
      </c>
      <c r="D37" s="36" t="s">
        <v>196</v>
      </c>
    </row>
    <row r="38" spans="2:4">
      <c r="B38" s="25" t="s">
        <v>206</v>
      </c>
      <c r="C38" s="25">
        <v>30</v>
      </c>
      <c r="D38" s="33">
        <v>1.6999999999999999E-3</v>
      </c>
    </row>
    <row r="39" spans="2:4">
      <c r="B39" s="25" t="s">
        <v>208</v>
      </c>
      <c r="C39" s="25">
        <v>30</v>
      </c>
      <c r="D39" s="33">
        <v>1.6999999999999999E-3</v>
      </c>
    </row>
    <row r="40" spans="2:4">
      <c r="B40" s="25" t="s">
        <v>236</v>
      </c>
      <c r="C40" s="25" t="s">
        <v>237</v>
      </c>
      <c r="D40" s="33" t="s">
        <v>237</v>
      </c>
    </row>
    <row r="42" spans="2:4">
      <c r="B42" s="27"/>
      <c r="C42" s="27"/>
    </row>
    <row r="43" spans="2:4">
      <c r="B43" s="36" t="s">
        <v>225</v>
      </c>
      <c r="C43" s="36" t="s">
        <v>238</v>
      </c>
      <c r="D43" s="36" t="s">
        <v>239</v>
      </c>
    </row>
    <row r="44" spans="2:4">
      <c r="B44" s="25" t="s">
        <v>225</v>
      </c>
      <c r="C44" s="25">
        <v>100</v>
      </c>
      <c r="D44" s="34" t="s">
        <v>237</v>
      </c>
    </row>
    <row r="45" spans="2:4">
      <c r="B45" s="25" t="s">
        <v>236</v>
      </c>
      <c r="C45" s="25" t="s">
        <v>237</v>
      </c>
      <c r="D45" s="34" t="s">
        <v>237</v>
      </c>
    </row>
    <row r="47" spans="2:4">
      <c r="B47" s="36" t="s">
        <v>166</v>
      </c>
      <c r="C47" s="36" t="s">
        <v>238</v>
      </c>
      <c r="D47" s="36" t="s">
        <v>239</v>
      </c>
    </row>
    <row r="48" spans="2:4">
      <c r="B48" s="25" t="s">
        <v>166</v>
      </c>
      <c r="C48" s="25">
        <v>20</v>
      </c>
      <c r="D48" s="33" t="s">
        <v>237</v>
      </c>
    </row>
    <row r="49" spans="2:4">
      <c r="B49" s="25" t="s">
        <v>236</v>
      </c>
      <c r="C49" s="25" t="s">
        <v>237</v>
      </c>
      <c r="D49" s="34" t="s">
        <v>237</v>
      </c>
    </row>
    <row r="51" spans="2:4">
      <c r="B51" s="36" t="s">
        <v>168</v>
      </c>
      <c r="C51" s="36" t="s">
        <v>238</v>
      </c>
      <c r="D51" s="36" t="s">
        <v>239</v>
      </c>
    </row>
    <row r="52" spans="2:4">
      <c r="B52" s="25" t="s">
        <v>168</v>
      </c>
      <c r="C52" s="25">
        <v>15</v>
      </c>
      <c r="D52" s="25" t="s">
        <v>237</v>
      </c>
    </row>
    <row r="53" spans="2:4">
      <c r="B53" s="25" t="s">
        <v>236</v>
      </c>
      <c r="C53" s="25" t="s">
        <v>237</v>
      </c>
      <c r="D53" s="34" t="s">
        <v>237</v>
      </c>
    </row>
    <row r="55" spans="2:4">
      <c r="B55" s="36" t="s">
        <v>228</v>
      </c>
      <c r="C55" s="36" t="s">
        <v>238</v>
      </c>
      <c r="D55" s="36" t="s">
        <v>239</v>
      </c>
    </row>
    <row r="56" spans="2:4">
      <c r="B56" s="25" t="s">
        <v>228</v>
      </c>
      <c r="C56" s="25">
        <v>25</v>
      </c>
      <c r="D56" s="25" t="s">
        <v>237</v>
      </c>
    </row>
    <row r="57" spans="2:4">
      <c r="B57" s="25" t="s">
        <v>236</v>
      </c>
      <c r="C57" s="25" t="s">
        <v>237</v>
      </c>
      <c r="D57" s="34" t="s">
        <v>237</v>
      </c>
    </row>
    <row r="59" spans="2:4">
      <c r="B59" s="36" t="s">
        <v>172</v>
      </c>
      <c r="C59" s="36" t="s">
        <v>238</v>
      </c>
      <c r="D59" s="36" t="s">
        <v>239</v>
      </c>
    </row>
    <row r="60" spans="2:4">
      <c r="B60" s="25" t="s">
        <v>172</v>
      </c>
      <c r="C60" s="25">
        <v>25</v>
      </c>
      <c r="D60" s="25" t="s">
        <v>237</v>
      </c>
    </row>
    <row r="61" spans="2:4">
      <c r="B61" s="25" t="s">
        <v>236</v>
      </c>
      <c r="C61" s="25" t="s">
        <v>237</v>
      </c>
      <c r="D61" s="34" t="s">
        <v>237</v>
      </c>
    </row>
    <row r="63" spans="2:4">
      <c r="B63" s="36" t="s">
        <v>174</v>
      </c>
      <c r="C63" s="36" t="s">
        <v>238</v>
      </c>
      <c r="D63" s="36" t="s">
        <v>239</v>
      </c>
    </row>
    <row r="64" spans="2:4">
      <c r="B64" s="25" t="s">
        <v>174</v>
      </c>
      <c r="C64" s="25">
        <v>45</v>
      </c>
      <c r="D64" s="25" t="s">
        <v>237</v>
      </c>
    </row>
    <row r="65" spans="2:4">
      <c r="B65" s="25" t="s">
        <v>236</v>
      </c>
      <c r="C65" s="25" t="s">
        <v>237</v>
      </c>
      <c r="D65" s="34" t="s">
        <v>237</v>
      </c>
    </row>
    <row r="67" spans="2:4">
      <c r="B67" s="36" t="s">
        <v>240</v>
      </c>
      <c r="C67" s="36" t="s">
        <v>241</v>
      </c>
      <c r="D67" s="36" t="s">
        <v>239</v>
      </c>
    </row>
    <row r="68" spans="2:4">
      <c r="B68" s="25" t="s">
        <v>240</v>
      </c>
      <c r="C68" s="25">
        <v>30</v>
      </c>
      <c r="D68" s="25" t="s">
        <v>237</v>
      </c>
    </row>
    <row r="69" spans="2:4">
      <c r="B69" s="25" t="s">
        <v>236</v>
      </c>
      <c r="C69" s="25" t="s">
        <v>237</v>
      </c>
      <c r="D69" s="34" t="s">
        <v>237</v>
      </c>
    </row>
    <row r="71" spans="2:4">
      <c r="B71" s="36" t="s">
        <v>177</v>
      </c>
      <c r="C71" s="36" t="s">
        <v>238</v>
      </c>
      <c r="D71" s="36" t="s">
        <v>239</v>
      </c>
    </row>
    <row r="72" spans="2:4">
      <c r="B72" s="25" t="s">
        <v>177</v>
      </c>
      <c r="C72" s="25">
        <v>25</v>
      </c>
      <c r="D72" s="25" t="s">
        <v>237</v>
      </c>
    </row>
    <row r="73" spans="2:4">
      <c r="B73" s="25" t="s">
        <v>236</v>
      </c>
      <c r="C73" s="25" t="s">
        <v>237</v>
      </c>
      <c r="D73" s="34" t="s">
        <v>237</v>
      </c>
    </row>
    <row r="75" spans="2:4">
      <c r="B75" s="36" t="s">
        <v>222</v>
      </c>
      <c r="C75" s="36" t="s">
        <v>238</v>
      </c>
      <c r="D75" s="36" t="s">
        <v>239</v>
      </c>
    </row>
    <row r="76" spans="2:4">
      <c r="B76" s="25" t="s">
        <v>222</v>
      </c>
      <c r="C76" s="25">
        <v>30</v>
      </c>
      <c r="D76" s="33" t="s">
        <v>237</v>
      </c>
    </row>
    <row r="77" spans="2:4">
      <c r="B77" s="25" t="s">
        <v>236</v>
      </c>
      <c r="C77" s="25" t="s">
        <v>237</v>
      </c>
      <c r="D77" s="32" t="s">
        <v>237</v>
      </c>
    </row>
    <row r="80" spans="2:4">
      <c r="B80" s="27" t="s">
        <v>242</v>
      </c>
    </row>
    <row r="81" spans="2:3">
      <c r="B81" s="26" t="s">
        <v>243</v>
      </c>
      <c r="C81" s="26" t="s">
        <v>244</v>
      </c>
    </row>
    <row r="82" spans="2:3">
      <c r="B82" s="26" t="s">
        <v>245</v>
      </c>
      <c r="C82" s="26" t="s">
        <v>246</v>
      </c>
    </row>
    <row r="83" spans="2:3">
      <c r="B83" s="26" t="s">
        <v>247</v>
      </c>
      <c r="C83" s="26" t="s">
        <v>248</v>
      </c>
    </row>
    <row r="84" spans="2:3">
      <c r="B84" s="26" t="s">
        <v>249</v>
      </c>
      <c r="C84" s="26" t="s">
        <v>250</v>
      </c>
    </row>
    <row r="85" spans="2:3">
      <c r="B85" s="26" t="s">
        <v>251</v>
      </c>
      <c r="C85" s="26" t="s">
        <v>252</v>
      </c>
    </row>
    <row r="86" spans="2:3">
      <c r="B86" s="26" t="s">
        <v>253</v>
      </c>
      <c r="C86" s="26" t="s">
        <v>254</v>
      </c>
    </row>
    <row r="87" spans="2:3">
      <c r="B87" s="26" t="s">
        <v>255</v>
      </c>
      <c r="C87" s="28" t="s">
        <v>256</v>
      </c>
    </row>
    <row r="88" spans="2:3">
      <c r="B88" s="26" t="s">
        <v>255</v>
      </c>
      <c r="C88" s="29" t="s">
        <v>257</v>
      </c>
    </row>
  </sheetData>
  <sheetProtection algorithmName="SHA-512" hashValue="AopX5LeIw2YVd8KG3y2gCwrLDPNRJxO+2VSVP/ecx689v6o31FF0YTkXXN1U4QSXkiNPXy2MR4rVjjuc7Txa0Q==" saltValue="QP8rQUwNctUw19B5JKv0Hw==" spinCount="100000" sheet="1" objects="1" scenarios="1"/>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413205-C3E1-48BC-BDD7-835A8734E1D3}"/>
</file>

<file path=customXml/itemProps2.xml><?xml version="1.0" encoding="utf-8"?>
<ds:datastoreItem xmlns:ds="http://schemas.openxmlformats.org/officeDocument/2006/customXml" ds:itemID="{DAA3E6BF-BA5A-4C8A-A802-650CC3A96C73}"/>
</file>

<file path=customXml/itemProps3.xml><?xml version="1.0" encoding="utf-8"?>
<ds:datastoreItem xmlns:ds="http://schemas.openxmlformats.org/officeDocument/2006/customXml" ds:itemID="{AB4B7D74-BC1F-466E-8DC6-EDFF719B95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Iddio</dc:creator>
  <cp:keywords/>
  <dc:description/>
  <cp:lastModifiedBy>Emma Stoney -MEA-</cp:lastModifiedBy>
  <cp:revision/>
  <dcterms:created xsi:type="dcterms:W3CDTF">2026-08-28T14:18:59Z</dcterms:created>
  <dcterms:modified xsi:type="dcterms:W3CDTF">2026-10-24T21:30:24Z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0x010100A96463BC55611C469CEDABDE6104E5EF</vt:lpwstr>
  </property>
  <property fmtid="{D5CDD505-2E9C-101B-9397-08002B2CF9AE}" pid="3" name="MediaServiceImageTags">
    <vt:lpwstr/>
  </property>
</Properties>
</file>