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BrandonW.Bowser\OneDrive - State of Maryland\Desktop\CS LMI-PPA\"/>
    </mc:Choice>
  </mc:AlternateContent>
  <xr:revisionPtr revIDLastSave="0" documentId="13_ncr:1_{371C17C7-1D34-49A7-85F0-1F638EAE5866}" xr6:coauthVersionLast="47" xr6:coauthVersionMax="47" xr10:uidLastSave="{00000000-0000-0000-0000-000000000000}"/>
  <bookViews>
    <workbookView xWindow="-28920" yWindow="-120" windowWidth="29040" windowHeight="15840" xr2:uid="{00000000-000D-0000-FFFF-FFFF00000000}"/>
  </bookViews>
  <sheets>
    <sheet name="Application" sheetId="1" r:id="rId1"/>
    <sheet name="Instructions " sheetId="2" r:id="rId2"/>
    <sheet name="Proposed Incentive Calculation" sheetId="3" r:id="rId3"/>
    <sheet name="PE Rate Calc Example" sheetId="4" r:id="rId4"/>
    <sheet name="BGE Rate Calc Example" sheetId="5" r:id="rId5"/>
    <sheet name="Pepco Rate Calc Example" sheetId="6" r:id="rId6"/>
    <sheet name="DPL Rate Calc Example"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TWXQJ6KoqwtfvizfSAbwfQ5YAQGpc3VHCIcErHM6A9Q="/>
    </ext>
  </extLst>
</workbook>
</file>

<file path=xl/calcChain.xml><?xml version="1.0" encoding="utf-8"?>
<calcChain xmlns="http://schemas.openxmlformats.org/spreadsheetml/2006/main">
  <c r="R14" i="7" l="1"/>
  <c r="S14" i="7" s="1"/>
  <c r="D14" i="7"/>
  <c r="R13" i="7"/>
  <c r="S13" i="7" s="1"/>
  <c r="D13" i="7"/>
  <c r="R12" i="7"/>
  <c r="S12" i="7" s="1"/>
  <c r="D12" i="7"/>
  <c r="R11" i="7"/>
  <c r="S11" i="7" s="1"/>
  <c r="D11" i="7"/>
  <c r="R10" i="7"/>
  <c r="S10" i="7" s="1"/>
  <c r="D10" i="7"/>
  <c r="R9" i="7"/>
  <c r="S9" i="7" s="1"/>
  <c r="D9" i="7"/>
  <c r="R8" i="7"/>
  <c r="S8" i="7" s="1"/>
  <c r="D8" i="7"/>
  <c r="R7" i="7"/>
  <c r="S7" i="7" s="1"/>
  <c r="D7" i="7"/>
  <c r="R6" i="7"/>
  <c r="D6" i="7"/>
  <c r="S6" i="7" s="1"/>
  <c r="R5" i="7"/>
  <c r="D5" i="7"/>
  <c r="S5" i="7" s="1"/>
  <c r="S4" i="7"/>
  <c r="R4" i="7"/>
  <c r="D4" i="7"/>
  <c r="R3" i="7"/>
  <c r="S3" i="7" s="1"/>
  <c r="S17" i="7" s="1"/>
  <c r="D3" i="7"/>
  <c r="R14" i="6"/>
  <c r="S14" i="6" s="1"/>
  <c r="D14" i="6"/>
  <c r="R13" i="6"/>
  <c r="D13" i="6"/>
  <c r="S13" i="6" s="1"/>
  <c r="S12" i="6"/>
  <c r="R12" i="6"/>
  <c r="D12" i="6"/>
  <c r="S11" i="6"/>
  <c r="R11" i="6"/>
  <c r="D11" i="6"/>
  <c r="R10" i="6"/>
  <c r="S10" i="6" s="1"/>
  <c r="D10" i="6"/>
  <c r="R9" i="6"/>
  <c r="S9" i="6" s="1"/>
  <c r="D9" i="6"/>
  <c r="S8" i="6"/>
  <c r="R8" i="6"/>
  <c r="D8" i="6"/>
  <c r="R7" i="6"/>
  <c r="S7" i="6" s="1"/>
  <c r="D7" i="6"/>
  <c r="R6" i="6"/>
  <c r="S6" i="6" s="1"/>
  <c r="D6" i="6"/>
  <c r="S5" i="6"/>
  <c r="R5" i="6"/>
  <c r="D5" i="6"/>
  <c r="S4" i="6"/>
  <c r="R4" i="6"/>
  <c r="D4" i="6"/>
  <c r="S3" i="6"/>
  <c r="S17" i="6" s="1"/>
  <c r="R3" i="6"/>
  <c r="D3" i="6"/>
  <c r="P14" i="5"/>
  <c r="Q14" i="5" s="1"/>
  <c r="D14" i="5"/>
  <c r="P13" i="5"/>
  <c r="Q13" i="5" s="1"/>
  <c r="D13" i="5"/>
  <c r="Q12" i="5"/>
  <c r="P12" i="5"/>
  <c r="D12" i="5"/>
  <c r="Q11" i="5"/>
  <c r="P11" i="5"/>
  <c r="D11" i="5"/>
  <c r="Q10" i="5"/>
  <c r="P10" i="5"/>
  <c r="D10" i="5"/>
  <c r="P9" i="5"/>
  <c r="Q9" i="5" s="1"/>
  <c r="D9" i="5"/>
  <c r="P8" i="5"/>
  <c r="Q8" i="5" s="1"/>
  <c r="D8" i="5"/>
  <c r="P7" i="5"/>
  <c r="Q7" i="5" s="1"/>
  <c r="D7" i="5"/>
  <c r="P6" i="5"/>
  <c r="Q6" i="5" s="1"/>
  <c r="D6" i="5"/>
  <c r="P5" i="5"/>
  <c r="Q5" i="5" s="1"/>
  <c r="D5" i="5"/>
  <c r="Q4" i="5"/>
  <c r="P4" i="5"/>
  <c r="D4" i="5"/>
  <c r="Q3" i="5"/>
  <c r="Q17" i="5" s="1"/>
  <c r="P3" i="5"/>
  <c r="D3" i="5"/>
  <c r="R14" i="4"/>
  <c r="S14" i="4" s="1"/>
  <c r="D14" i="4"/>
  <c r="R13" i="4"/>
  <c r="S13" i="4" s="1"/>
  <c r="D13" i="4"/>
  <c r="R12" i="4"/>
  <c r="S12" i="4" s="1"/>
  <c r="D12" i="4"/>
  <c r="R11" i="4"/>
  <c r="S11" i="4" s="1"/>
  <c r="D11" i="4"/>
  <c r="R10" i="4"/>
  <c r="S10" i="4" s="1"/>
  <c r="D10" i="4"/>
  <c r="S9" i="4"/>
  <c r="R9" i="4"/>
  <c r="D9" i="4"/>
  <c r="R8" i="4"/>
  <c r="S8" i="4" s="1"/>
  <c r="D8" i="4"/>
  <c r="R7" i="4"/>
  <c r="S7" i="4" s="1"/>
  <c r="D7" i="4"/>
  <c r="R6" i="4"/>
  <c r="S6" i="4" s="1"/>
  <c r="D6" i="4"/>
  <c r="R5" i="4"/>
  <c r="S5" i="4" s="1"/>
  <c r="D5" i="4"/>
  <c r="R4" i="4"/>
  <c r="S4" i="4" s="1"/>
  <c r="D4" i="4"/>
  <c r="R3" i="4"/>
  <c r="S3" i="4" s="1"/>
  <c r="S17" i="4" s="1"/>
  <c r="D3" i="4"/>
  <c r="E69" i="3"/>
  <c r="F69" i="3" s="1"/>
  <c r="A56" i="3"/>
  <c r="C52" i="3"/>
  <c r="D48" i="3"/>
  <c r="C48" i="3"/>
  <c r="C51" i="3" s="1"/>
  <c r="E47" i="3"/>
  <c r="A47" i="3"/>
  <c r="D46" i="3"/>
  <c r="E46" i="3" s="1"/>
  <c r="F46" i="3" s="1"/>
  <c r="G46" i="3" s="1"/>
  <c r="H46" i="3" s="1"/>
  <c r="I46" i="3" s="1"/>
  <c r="J46" i="3" s="1"/>
  <c r="K46" i="3" s="1"/>
  <c r="L46" i="3" s="1"/>
  <c r="M46" i="3" s="1"/>
  <c r="N46" i="3" s="1"/>
  <c r="O46" i="3" s="1"/>
  <c r="P46" i="3" s="1"/>
  <c r="Q46" i="3" s="1"/>
  <c r="R46" i="3" s="1"/>
  <c r="S46" i="3" s="1"/>
  <c r="T46" i="3" s="1"/>
  <c r="U46" i="3" s="1"/>
  <c r="V46" i="3" s="1"/>
  <c r="C37" i="3"/>
  <c r="A37" i="3" s="1"/>
  <c r="A52" i="3" s="1"/>
  <c r="E34" i="3"/>
  <c r="C34" i="3"/>
  <c r="A34" i="3"/>
  <c r="C33" i="3"/>
  <c r="A33" i="3"/>
  <c r="E32" i="3"/>
  <c r="F32" i="3" s="1"/>
  <c r="G32" i="3" s="1"/>
  <c r="D32" i="3"/>
  <c r="A23" i="3"/>
  <c r="B5" i="3"/>
  <c r="C9" i="3" s="1"/>
  <c r="G69" i="3" l="1"/>
  <c r="H69" i="3" s="1"/>
  <c r="I69" i="3" s="1"/>
  <c r="J69" i="3" s="1"/>
  <c r="K69" i="3" s="1"/>
  <c r="L69" i="3" s="1"/>
  <c r="M69" i="3" s="1"/>
  <c r="N69" i="3" s="1"/>
  <c r="O69" i="3" s="1"/>
  <c r="P69" i="3" s="1"/>
  <c r="Q69" i="3" s="1"/>
  <c r="R69" i="3" s="1"/>
  <c r="S69" i="3" s="1"/>
  <c r="T69" i="3" s="1"/>
  <c r="U69" i="3" s="1"/>
  <c r="V69" i="3" s="1"/>
  <c r="C70" i="3"/>
  <c r="G48" i="3"/>
  <c r="G34" i="3"/>
  <c r="G36" i="3" s="1"/>
  <c r="H32" i="3"/>
  <c r="F34" i="3"/>
  <c r="F36" i="3" s="1"/>
  <c r="F47" i="3"/>
  <c r="G47" i="3"/>
  <c r="F33" i="3"/>
  <c r="E48" i="3"/>
  <c r="E51" i="3" s="1"/>
  <c r="E33" i="3"/>
  <c r="E36" i="3" s="1"/>
  <c r="C36" i="3"/>
  <c r="G33" i="3"/>
  <c r="F48" i="3"/>
  <c r="D33" i="3"/>
  <c r="H33" i="3"/>
  <c r="D34" i="3"/>
  <c r="D47" i="3"/>
  <c r="D51" i="3" s="1"/>
  <c r="D36" i="3" l="1"/>
  <c r="G51" i="3"/>
  <c r="I32" i="3"/>
  <c r="H34" i="3"/>
  <c r="H36" i="3" s="1"/>
  <c r="H47" i="3"/>
  <c r="H48" i="3"/>
  <c r="F51" i="3"/>
  <c r="J32" i="3" l="1"/>
  <c r="I48" i="3"/>
  <c r="I47" i="3"/>
  <c r="I33" i="3"/>
  <c r="I34" i="3"/>
  <c r="H51" i="3"/>
  <c r="I36" i="3" l="1"/>
  <c r="I51" i="3"/>
  <c r="K32" i="3"/>
  <c r="J33" i="3"/>
  <c r="J47" i="3"/>
  <c r="J48" i="3"/>
  <c r="J34" i="3"/>
  <c r="J36" i="3" s="1"/>
  <c r="J51" i="3" l="1"/>
  <c r="L32" i="3"/>
  <c r="K47" i="3"/>
  <c r="K48" i="3"/>
  <c r="K51" i="3" s="1"/>
  <c r="K33" i="3"/>
  <c r="K34" i="3"/>
  <c r="K36" i="3" s="1"/>
  <c r="M32" i="3" l="1"/>
  <c r="L48" i="3"/>
  <c r="L34" i="3"/>
  <c r="L47" i="3"/>
  <c r="L33" i="3"/>
  <c r="L51" i="3" l="1"/>
  <c r="N32" i="3"/>
  <c r="M47" i="3"/>
  <c r="M48" i="3"/>
  <c r="M51" i="3" s="1"/>
  <c r="M34" i="3"/>
  <c r="M36" i="3" s="1"/>
  <c r="M33" i="3"/>
  <c r="L36" i="3"/>
  <c r="O32" i="3" l="1"/>
  <c r="N34" i="3"/>
  <c r="N48" i="3"/>
  <c r="N47" i="3"/>
  <c r="N33" i="3"/>
  <c r="N36" i="3" l="1"/>
  <c r="N51" i="3"/>
  <c r="O48" i="3"/>
  <c r="O34" i="3"/>
  <c r="P32" i="3"/>
  <c r="O47" i="3"/>
  <c r="O33" i="3"/>
  <c r="O36" i="3" l="1"/>
  <c r="O51" i="3"/>
  <c r="Q32" i="3"/>
  <c r="P47" i="3"/>
  <c r="P33" i="3"/>
  <c r="P34" i="3"/>
  <c r="P36" i="3" s="1"/>
  <c r="P48" i="3"/>
  <c r="P51" i="3" s="1"/>
  <c r="Q48" i="3" l="1"/>
  <c r="R32" i="3"/>
  <c r="Q34" i="3"/>
  <c r="Q36" i="3" s="1"/>
  <c r="Q33" i="3"/>
  <c r="Q47" i="3"/>
  <c r="S32" i="3" l="1"/>
  <c r="R34" i="3"/>
  <c r="R48" i="3"/>
  <c r="R51" i="3" s="1"/>
  <c r="R33" i="3"/>
  <c r="R47" i="3"/>
  <c r="Q51" i="3"/>
  <c r="R36" i="3" l="1"/>
  <c r="T32" i="3"/>
  <c r="S34" i="3"/>
  <c r="S48" i="3"/>
  <c r="S47" i="3"/>
  <c r="S33" i="3"/>
  <c r="S36" i="3" l="1"/>
  <c r="S51" i="3"/>
  <c r="U32" i="3"/>
  <c r="T48" i="3"/>
  <c r="T34" i="3"/>
  <c r="T47" i="3"/>
  <c r="T33" i="3"/>
  <c r="T51" i="3" l="1"/>
  <c r="T36" i="3"/>
  <c r="V32" i="3"/>
  <c r="U47" i="3"/>
  <c r="U34" i="3"/>
  <c r="U36" i="3" s="1"/>
  <c r="U48" i="3"/>
  <c r="U51" i="3" s="1"/>
  <c r="U33" i="3"/>
  <c r="V34" i="3" l="1"/>
  <c r="V48" i="3"/>
  <c r="V33" i="3"/>
  <c r="V47" i="3"/>
  <c r="V51" i="3" l="1"/>
  <c r="V36" i="3"/>
  <c r="A36" i="3" l="1"/>
  <c r="A38" i="3" a="1"/>
  <c r="A38" i="3" s="1"/>
  <c r="A51" i="3"/>
  <c r="A53" i="3" a="1"/>
  <c r="A53" i="3" s="1"/>
  <c r="A54" i="3" l="1"/>
  <c r="B16" i="3" l="1"/>
  <c r="B19" i="3"/>
  <c r="F4" i="3" s="1"/>
  <c r="B17" i="3" l="1"/>
  <c r="C17" i="3" s="1"/>
  <c r="C16" i="3"/>
  <c r="C18" i="3" s="1"/>
  <c r="G18" i="3"/>
  <c r="B18" i="3"/>
  <c r="F3" i="3" s="1"/>
  <c r="F10"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47" authorId="0" shapeId="0" xr:uid="{00000000-0006-0000-0200-000001000000}">
      <text>
        <r>
          <rPr>
            <sz val="11"/>
            <color theme="1"/>
            <rFont val="Calibri"/>
            <scheme val="minor"/>
          </rPr>
          <t>======
ID#AAAA6g0SkLE
tc={EA89715E-853C-4AF9-8D3D-C0E8B6A8988B}    (2023-10-05 19:44:22)
[Threaded comment]
Your version of Excel allows you to read this threaded comment; however, any edits to it will get removed if the file is opened in a newer version of Excel. Learn more: https://go.microsoft.com/fwlink/?linkid=870924
Comment:
    Equal to the average Community Solar Energy Generation Credit Rate for the last 12 months for the utility service territory.  If there are different county energy tax rates, use the larger of the rates.  List all of the County energy tax rates in the cover letter.</t>
        </r>
      </text>
    </comment>
    <comment ref="A48" authorId="0" shapeId="0" xr:uid="{00000000-0006-0000-0200-000002000000}">
      <text>
        <r>
          <rPr>
            <sz val="11"/>
            <color theme="1"/>
            <rFont val="Calibri"/>
            <scheme val="minor"/>
          </rPr>
          <t>======
ID#AAAA6g0SkLA
Windows User    (2023-10-05 19:44:22)
Insert annual escalator rate here.  If the intent is to maintain the rate at a fixed percentage (cell A50)below the CSEGS  Credit Rate (cell C47), then insert 2% in cell A48 (which should match cell A47)</t>
        </r>
      </text>
    </comment>
  </commentList>
  <extLst>
    <ext xmlns:r="http://schemas.openxmlformats.org/officeDocument/2006/relationships" uri="GoogleSheetsCustomDataVersion2">
      <go:sheetsCustomData xmlns:go="http://customooxmlschemas.google.com/" r:id="rId1" roundtripDataSignature="AMtx7mjboi6Rk2CGwH4p7QoZweM50YrFGQ=="/>
    </ext>
  </extLst>
</comments>
</file>

<file path=xl/sharedStrings.xml><?xml version="1.0" encoding="utf-8"?>
<sst xmlns="http://schemas.openxmlformats.org/spreadsheetml/2006/main" count="265" uniqueCount="181">
  <si>
    <t>Maryland Community LMI-PPA Grant Application FY-24</t>
  </si>
  <si>
    <t>Submit this spreadsheet with a signed cover letter to apply</t>
  </si>
  <si>
    <t>Subscriber Organization Description</t>
  </si>
  <si>
    <t>Subscription Organization (SO) Name:</t>
  </si>
  <si>
    <t>Organization Subscriber ID No:</t>
  </si>
  <si>
    <t>SO Name as it should be on the grant</t>
  </si>
  <si>
    <t xml:space="preserve">SO  Address </t>
  </si>
  <si>
    <t>Congressional District of Subscriber Organization</t>
  </si>
  <si>
    <t>MD Legislative District of Subscriber Organization</t>
  </si>
  <si>
    <t>SO Point of Contact (POC) Name</t>
  </si>
  <si>
    <t>POC Title</t>
  </si>
  <si>
    <t>POC phone number (office)</t>
  </si>
  <si>
    <t>POC phone number (mobile)</t>
  </si>
  <si>
    <t>POC e-mail address</t>
  </si>
  <si>
    <t>SO Person authorized to sign grant - name</t>
  </si>
  <si>
    <t>SO Person who will sign the grant agreement - title</t>
  </si>
  <si>
    <t xml:space="preserve">SO Person who will sign grant agreement - email </t>
  </si>
  <si>
    <t>CSEGS Project Description:</t>
  </si>
  <si>
    <t>Project Name:</t>
  </si>
  <si>
    <t>Project Nickname:</t>
  </si>
  <si>
    <t>Project Number:</t>
  </si>
  <si>
    <t>Project's Utility Service Area</t>
  </si>
  <si>
    <t>Project Solar Array Size:</t>
  </si>
  <si>
    <t>kilowatts (kW-dc)</t>
  </si>
  <si>
    <t>Project's Budgeted Annual Energy Output</t>
  </si>
  <si>
    <t>kilowatt-hours (kWh-ac)</t>
  </si>
  <si>
    <t xml:space="preserve">Community Solar category </t>
  </si>
  <si>
    <t>LMI or SBO</t>
  </si>
  <si>
    <t>LMI Percentage (%) guaranteed</t>
  </si>
  <si>
    <t xml:space="preserve">LMI Array Size (set aside) </t>
  </si>
  <si>
    <t>Estimated Total Community Solar System Cost</t>
  </si>
  <si>
    <t>($)</t>
  </si>
  <si>
    <t>Date scheduled to produce creditable energy</t>
  </si>
  <si>
    <t>Address of the physical array.  If the location has no street number, provide a description of surrounding streets and towns, or provide lat/long.</t>
  </si>
  <si>
    <t>County</t>
  </si>
  <si>
    <t>Census Tract of Array</t>
  </si>
  <si>
    <t>Congressional District of Array</t>
  </si>
  <si>
    <t>MD Legislative District of Array</t>
  </si>
  <si>
    <t>Low-to-Moderate Income Subscriber Verification</t>
  </si>
  <si>
    <t>Describe the organization and method used to certify Low Income subscriber status</t>
  </si>
  <si>
    <t>Describe the oganization and method used to certify Moderate Income subscriber status</t>
  </si>
  <si>
    <t>Other Terms &amp; Conditions</t>
  </si>
  <si>
    <t>Acknowledgements:</t>
  </si>
  <si>
    <t>Submitted by (Name)</t>
  </si>
  <si>
    <t xml:space="preserve">  Date</t>
  </si>
  <si>
    <t>Required Documents</t>
  </si>
  <si>
    <t>Subscriber Organization Certificate of Good Standing from SDAT</t>
  </si>
  <si>
    <t>Subscriber Organization / Applicant IRS Form W-9</t>
  </si>
  <si>
    <t>Solar Installer Certificate of Good Standing from SDAT</t>
  </si>
  <si>
    <t>Site plan, showing array location on the site</t>
  </si>
  <si>
    <t>Google Earth (or equivalent) map showing the location of the site with respect to the surrounding community</t>
  </si>
  <si>
    <t>PVWATTS, PVSYST (or equivalent) document showing expected energy production</t>
  </si>
  <si>
    <t>Proposed timeline</t>
  </si>
  <si>
    <t>Documentation showing calculation of cost of electricity to a resident for the utility service area.</t>
  </si>
  <si>
    <t>Evidence of site control for 20 years after array is built</t>
  </si>
  <si>
    <t>Cover letter providing guaranties of savings over 20 years (with escalator or constant percent savings)</t>
  </si>
  <si>
    <t>Application Package Submission</t>
  </si>
  <si>
    <t>MEA is encouraging the use of electronic applications to streamline processing and reduce environmental impacts. If you cannot apply electronically, please contact MEA no later than seven (7) days prior to the application deadline to identify an alternative method to submit an application</t>
  </si>
  <si>
    <t>If specifically authorized by MEA, an applicant should mail the supporting documents to:</t>
  </si>
  <si>
    <t>Maryland Energy Administration
Attn: Community Solar LMI-PPA Program
1800 Washington Blvd.  Suite 755
Baltimore, MD 21230</t>
  </si>
  <si>
    <t>Effective Date:  July 1, 2023</t>
  </si>
  <si>
    <t>Version 1.0</t>
  </si>
  <si>
    <t>Instructions:</t>
  </si>
  <si>
    <t>The calculation compares the proposed incentive rate structure and PPA term (Rows 47-54) against a specified Baseline Case (Rows 30-38) .</t>
  </si>
  <si>
    <t>The baseline case assumes:</t>
  </si>
  <si>
    <t xml:space="preserve">     A 20 year PPA term</t>
  </si>
  <si>
    <t xml:space="preserve">     The actual cost of electricity increases 2.00%/year</t>
  </si>
  <si>
    <t xml:space="preserve">     The PPA cost escalator is 2.90%/year</t>
  </si>
  <si>
    <t xml:space="preserve">     The community solar array achieves a production rate (kWh-ac/kW -dc installed) as specified in cell A22 (applicant selected).</t>
  </si>
  <si>
    <t xml:space="preserve">     The discount rate is 10.00%</t>
  </si>
  <si>
    <t xml:space="preserve">    The first year discount to the cost of electricity is 15% below the CSEG Credit Rate</t>
  </si>
  <si>
    <t>The applicant is requested to input the following information for the Proposed Incentive Calculation:</t>
  </si>
  <si>
    <t xml:space="preserve">Inputs are highlighted in yellow.     </t>
  </si>
  <si>
    <t>Fill out all cells in yellow:  B3, B4, B9, A22, C47, A48, A50, and B56</t>
  </si>
  <si>
    <t>Cell C47 is the average Community Solar Energy Generation Credit Rate over the last 12 months.  If less than 12 months of data is available, use all available months.  (Leave the County energy tax rate at zero(0))  Provide links or documentation to support these numbers.</t>
  </si>
  <si>
    <t xml:space="preserve">The offered PPA escalation rate should be input into cell A48.  If the intention is to remain a fixed percentage (Cell A50) below the utility's CSEG Credit Rate (Cell C47), then set the Cost Escalation Rate (Cell A48) to 2% (which matches the Utility Escalation Rate - Cell A47) and state your intention to remain a fixed percentage below the CSEG Credit Rate in the Cover Letter and Cell B56.  </t>
  </si>
  <si>
    <t>Alternatively, if you wish to propose a custom rate structure, write the actual rates (cents per kWh) into cells C48 to V48 and leave cells A48 and A50 blank.</t>
  </si>
  <si>
    <t xml:space="preserve">The subscription incentive calculates the Net Present Value of the savings stream over a 20 year period and multiplies it by the size of the solar array dedicated to the LMI community.  </t>
  </si>
  <si>
    <t>The validation incentive calculates $30 times the assumed number of LMI subscribers (350).  You must show receipts for payment to a 3rd party for this income validation work to receive the Validation Incentive Payment</t>
  </si>
  <si>
    <t>The total incentive can be found in cell B18.</t>
  </si>
  <si>
    <r>
      <rPr>
        <sz val="11"/>
        <color theme="1"/>
        <rFont val="Calibri"/>
      </rPr>
      <t xml:space="preserve">Examples of utility rate calculations are provided in the orange spreadsheets.  Column C can come from PV SYS or PVWatts, or other reputable solar modeling program.  The absolute number are not important, only the ability to determine the amount of energy produced in each month (Column D).  Use the last 12 months of CSEGS Credit Rate values as provided by the utility.  DO NOT INCLUDE COUNTY TAXES IN THIS CALCULATION.  </t>
    </r>
    <r>
      <rPr>
        <b/>
        <sz val="11"/>
        <color theme="1"/>
        <rFont val="Calibri"/>
      </rPr>
      <t>Submit YOUR rate calculation as a worksheet as part of this Application Workbook.</t>
    </r>
    <r>
      <rPr>
        <sz val="11"/>
        <color theme="1"/>
        <rFont val="Calibri"/>
      </rPr>
      <t xml:space="preserve"> Remove the worksheets from the other utilities that do not apply to this application.</t>
    </r>
  </si>
  <si>
    <t xml:space="preserve">LMI-PPA Incentive Calculator </t>
  </si>
  <si>
    <t>PROJECT NAME</t>
  </si>
  <si>
    <t>*** Items highlighted in yellow are variables.  Change these numbers to fit the project.  Do not change other cells ***</t>
  </si>
  <si>
    <t>For Official Use Only</t>
  </si>
  <si>
    <t>Community Solar Category</t>
  </si>
  <si>
    <t>SBO</t>
  </si>
  <si>
    <t>GHG</t>
  </si>
  <si>
    <t>Points</t>
  </si>
  <si>
    <t>Total Array Capacity</t>
  </si>
  <si>
    <t>kW-dc</t>
  </si>
  <si>
    <t>LMI Benefit</t>
  </si>
  <si>
    <t>Minimum Required LMI Array Size</t>
  </si>
  <si>
    <t>Battery Hrs?</t>
  </si>
  <si>
    <t>Hours</t>
  </si>
  <si>
    <t>Waste site?</t>
  </si>
  <si>
    <t>Maximum number of subscribers</t>
  </si>
  <si>
    <t>Display?</t>
  </si>
  <si>
    <t>Cost to validate a subscriber</t>
  </si>
  <si>
    <t>per case review</t>
  </si>
  <si>
    <t>Rooftop?</t>
  </si>
  <si>
    <t>Size of LMI portion of the array (nearest kW)</t>
  </si>
  <si>
    <t>Total</t>
  </si>
  <si>
    <t>Assumed rate of utility wholesale rate increase</t>
  </si>
  <si>
    <t>Baseline rate of PPA rate increase</t>
  </si>
  <si>
    <t>Discount Rate (Subscription Incentive)</t>
  </si>
  <si>
    <t>Test Case ($/kW for LMI)</t>
  </si>
  <si>
    <t>Subscription incentive</t>
  </si>
  <si>
    <t>Validation Incentive</t>
  </si>
  <si>
    <t>Effective reduction in cost of electricity</t>
  </si>
  <si>
    <t>Total incentive to Subscriber Organization (limited to $500,000)</t>
  </si>
  <si>
    <t>$/kWh</t>
  </si>
  <si>
    <t>Total benefit to Subscribers</t>
  </si>
  <si>
    <t>Constants:</t>
  </si>
  <si>
    <t>Assumed kWh-ac/kW-dc</t>
  </si>
  <si>
    <t>kWh/year for the array for the LMI subscribers</t>
  </si>
  <si>
    <t>BASELINE CASE</t>
  </si>
  <si>
    <t>cents/kWh</t>
  </si>
  <si>
    <t>Baseline - 15% discount</t>
  </si>
  <si>
    <t>Base Year</t>
  </si>
  <si>
    <t>Yearly rate increase</t>
  </si>
  <si>
    <t>Utility rate</t>
  </si>
  <si>
    <t>PPA rate</t>
  </si>
  <si>
    <t>Total Savings (cents/kWh)</t>
  </si>
  <si>
    <t>Discount Rate</t>
  </si>
  <si>
    <t>NPV Savings  (cents/kWh per kW installed over 20 years)</t>
  </si>
  <si>
    <t>TEST CASE</t>
  </si>
  <si>
    <t>Cost Escalation rate</t>
  </si>
  <si>
    <t>Year Zero Rate Reduction below utility retail rate</t>
  </si>
  <si>
    <t>NPV Savings (cents/kWh per kW installed over 20 years)</t>
  </si>
  <si>
    <r>
      <rPr>
        <sz val="11"/>
        <color theme="1"/>
        <rFont val="Calibri"/>
      </rPr>
      <t xml:space="preserve">change from baseline </t>
    </r>
    <r>
      <rPr>
        <b/>
        <sz val="11"/>
        <color theme="1"/>
        <rFont val="Calibri"/>
      </rPr>
      <t>Dollars/kWh</t>
    </r>
    <r>
      <rPr>
        <sz val="11"/>
        <color theme="1"/>
        <rFont val="Calibri"/>
      </rPr>
      <t xml:space="preserve"> per kW installed over 20 years</t>
    </r>
  </si>
  <si>
    <t>YES</t>
  </si>
  <si>
    <t>NO</t>
  </si>
  <si>
    <t>LMI</t>
  </si>
  <si>
    <t>PVSYS      E Grid   Generation</t>
  </si>
  <si>
    <t>Gen %</t>
  </si>
  <si>
    <t xml:space="preserve">6 Supply Capacity, Energy and Ancilliary Rate </t>
  </si>
  <si>
    <t>6 Transmission Rate</t>
  </si>
  <si>
    <t>Energy Cost Adjustment Surcharge (ECA)</t>
  </si>
  <si>
    <t>6 Distribution Rate</t>
  </si>
  <si>
    <t>5-8 Administrative Credit (ACA)</t>
  </si>
  <si>
    <t>5-4 Environmental Surcharge</t>
  </si>
  <si>
    <t>5-5 Empower Md. Charge</t>
  </si>
  <si>
    <t>5-2 Franchise Tax</t>
  </si>
  <si>
    <t>5-10 Electric Distribution Investment Surcharge</t>
  </si>
  <si>
    <t>5-1 COGEN PURPA Surccharge</t>
  </si>
  <si>
    <t>County Energy Taxes</t>
  </si>
  <si>
    <t>Weighted Total</t>
  </si>
  <si>
    <t>January</t>
  </si>
  <si>
    <t>February</t>
  </si>
  <si>
    <t>March</t>
  </si>
  <si>
    <t>April</t>
  </si>
  <si>
    <t>May</t>
  </si>
  <si>
    <t>June</t>
  </si>
  <si>
    <t>July</t>
  </si>
  <si>
    <t>August</t>
  </si>
  <si>
    <t>September</t>
  </si>
  <si>
    <t>October</t>
  </si>
  <si>
    <t>November</t>
  </si>
  <si>
    <t>December</t>
  </si>
  <si>
    <t>Potomac Edison</t>
  </si>
  <si>
    <t>For Cell C47</t>
  </si>
  <si>
    <t>Fill in yellow highlighted cells</t>
  </si>
  <si>
    <t>PVWatts</t>
  </si>
  <si>
    <t>Supply</t>
  </si>
  <si>
    <t>BGE</t>
  </si>
  <si>
    <t>PVWatts  140T  20 tilt</t>
  </si>
  <si>
    <t xml:space="preserve">Generation </t>
  </si>
  <si>
    <t>Admin Charge</t>
  </si>
  <si>
    <t>PCA</t>
  </si>
  <si>
    <t>Transmission Rate</t>
  </si>
  <si>
    <t>Distribution Rate</t>
  </si>
  <si>
    <t>BSA</t>
  </si>
  <si>
    <t>Franchise Tax</t>
  </si>
  <si>
    <t>Environmental Surcharge</t>
  </si>
  <si>
    <t>Empower Md. Charge</t>
  </si>
  <si>
    <t>Pepco</t>
  </si>
  <si>
    <t>PG County</t>
  </si>
  <si>
    <t>Delmarva</t>
  </si>
  <si>
    <t>Effective Date:  December 11, 2023</t>
  </si>
  <si>
    <r>
      <t xml:space="preserve">The Completion Package should be submitted electronically to MEA via email to: </t>
    </r>
    <r>
      <rPr>
        <b/>
        <u/>
        <sz val="14"/>
        <color theme="1"/>
        <rFont val="Calibri"/>
        <family val="2"/>
      </rPr>
      <t>solar.mea@maryland.gov</t>
    </r>
    <r>
      <rPr>
        <sz val="14"/>
        <color theme="1"/>
        <rFont val="Calibri"/>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</si>
</sst>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164" formatCode="_(* #,##0_);_(* \(#,##0\);_(* &quot;-&quot;??_);_(@_)"/>
    <numFmt numFmtId="165" formatCode="&quot;$&quot;#,##0.00"/>
    <numFmt numFmtId="166" formatCode="&quot;$&quot;#,##0.0000_);[Red]\(&quot;$&quot;#,##0.0000\)"/>
    <numFmt numFmtId="167" formatCode="0.0000"/>
    <numFmt numFmtId="168" formatCode="#,##0.000_);[Red]\(#,##0.000\)"/>
    <numFmt numFmtId="169" formatCode="#,##0.0000_);[Red]\(#,##0.0000\)"/>
    <numFmt numFmtId="170" formatCode="0.000000"/>
    <numFmt numFmtId="171" formatCode="#,##0.0_);[Red]\(#,##0.0\)"/>
  </numFmts>
  <fonts count="14">
    <font>
      <sz val="11"/>
      <color theme="1"/>
      <name val="Calibri"/>
      <scheme val="minor"/>
    </font>
    <font>
      <b/>
      <sz val="14"/>
      <color theme="1"/>
      <name val="Calibri"/>
    </font>
    <font>
      <sz val="11"/>
      <name val="Calibri"/>
    </font>
    <font>
      <sz val="14"/>
      <color theme="1"/>
      <name val="Calibri"/>
    </font>
    <font>
      <b/>
      <sz val="11"/>
      <color theme="1"/>
      <name val="Calibri"/>
    </font>
    <font>
      <sz val="11"/>
      <color theme="1"/>
      <name val="Calibri"/>
    </font>
    <font>
      <u/>
      <sz val="11"/>
      <color theme="10"/>
      <name val="Calibri"/>
    </font>
    <font>
      <sz val="11"/>
      <color theme="1"/>
      <name val="Calibri"/>
      <scheme val="minor"/>
    </font>
    <font>
      <b/>
      <sz val="14"/>
      <color rgb="FF0070C0"/>
      <name val="Calibri"/>
    </font>
    <font>
      <sz val="12"/>
      <color theme="1"/>
      <name val="Calibri"/>
    </font>
    <font>
      <b/>
      <sz val="12"/>
      <color rgb="FFFF0000"/>
      <name val="Calibri"/>
    </font>
    <font>
      <sz val="11"/>
      <color theme="1"/>
      <name val="Arial"/>
    </font>
    <font>
      <b/>
      <u/>
      <sz val="14"/>
      <color theme="1"/>
      <name val="Calibri"/>
      <family val="2"/>
    </font>
    <font>
      <sz val="14"/>
      <color theme="1"/>
      <name val="Calibri"/>
      <family val="2"/>
    </font>
  </fonts>
  <fills count="16">
    <fill>
      <patternFill patternType="none"/>
    </fill>
    <fill>
      <patternFill patternType="gray125"/>
    </fill>
    <fill>
      <patternFill patternType="solid">
        <fgColor theme="0"/>
        <bgColor theme="0"/>
      </patternFill>
    </fill>
    <fill>
      <patternFill patternType="solid">
        <fgColor rgb="FFE7E6E6"/>
        <bgColor rgb="FFE7E6E6"/>
      </patternFill>
    </fill>
    <fill>
      <patternFill patternType="solid">
        <fgColor rgb="FFD8D8D8"/>
        <bgColor rgb="FFD8D8D8"/>
      </patternFill>
    </fill>
    <fill>
      <patternFill patternType="solid">
        <fgColor rgb="FFFBE4D5"/>
        <bgColor rgb="FFFBE4D5"/>
      </patternFill>
    </fill>
    <fill>
      <patternFill patternType="solid">
        <fgColor rgb="FFFFFF00"/>
        <bgColor rgb="FFFFFF00"/>
      </patternFill>
    </fill>
    <fill>
      <patternFill patternType="solid">
        <fgColor rgb="FFC5E0B3"/>
        <bgColor rgb="FFC5E0B3"/>
      </patternFill>
    </fill>
    <fill>
      <patternFill patternType="solid">
        <fgColor rgb="FFBDD6EE"/>
        <bgColor rgb="FFBDD6EE"/>
      </patternFill>
    </fill>
    <fill>
      <patternFill patternType="solid">
        <fgColor rgb="FFFFD965"/>
        <bgColor rgb="FFFFD965"/>
      </patternFill>
    </fill>
    <fill>
      <patternFill patternType="solid">
        <fgColor rgb="FFDEEAF6"/>
        <bgColor rgb="FFDEEAF6"/>
      </patternFill>
    </fill>
    <fill>
      <patternFill patternType="solid">
        <fgColor rgb="FFFCE4D6"/>
        <bgColor rgb="FFFCE4D6"/>
      </patternFill>
    </fill>
    <fill>
      <patternFill patternType="solid">
        <fgColor rgb="FFFEF2CB"/>
        <bgColor rgb="FFFEF2CB"/>
      </patternFill>
    </fill>
    <fill>
      <patternFill patternType="solid">
        <fgColor rgb="FFE2EFD9"/>
        <bgColor rgb="FFE2EFD9"/>
      </patternFill>
    </fill>
    <fill>
      <patternFill patternType="solid">
        <fgColor rgb="FFD9E2F3"/>
        <bgColor rgb="FFD9E2F3"/>
      </patternFill>
    </fill>
    <fill>
      <patternFill patternType="solid">
        <fgColor rgb="FFB4C6E7"/>
        <bgColor rgb="FFB4C6E7"/>
      </patternFill>
    </fill>
  </fills>
  <borders count="25">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ck">
        <color rgb="FF000000"/>
      </left>
      <right style="thick">
        <color rgb="FF000000"/>
      </right>
      <top style="thick">
        <color rgb="FF000000"/>
      </top>
      <bottom style="thin">
        <color rgb="FF000000"/>
      </bottom>
      <diagonal/>
    </border>
    <border>
      <left style="thick">
        <color rgb="FF000000"/>
      </left>
      <right style="thick">
        <color rgb="FF000000"/>
      </right>
      <top style="thin">
        <color rgb="FF000000"/>
      </top>
      <bottom style="thin">
        <color rgb="FF000000"/>
      </bottom>
      <diagonal/>
    </border>
    <border>
      <left style="thick">
        <color rgb="FF000000"/>
      </left>
      <right style="thick">
        <color rgb="FF000000"/>
      </right>
      <top style="thin">
        <color rgb="FF000000"/>
      </top>
      <bottom style="thick">
        <color rgb="FF000000"/>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top/>
      <bottom/>
      <diagonal/>
    </border>
    <border>
      <left/>
      <right style="thick">
        <color rgb="FF000000"/>
      </right>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thick">
        <color rgb="FF000000"/>
      </left>
      <right style="thick">
        <color rgb="FF000000"/>
      </right>
      <top style="thick">
        <color rgb="FF000000"/>
      </top>
      <bottom style="thick">
        <color rgb="FF000000"/>
      </bottom>
      <diagonal/>
    </border>
  </borders>
  <cellStyleXfs count="1">
    <xf numFmtId="0" fontId="0" fillId="0" borderId="0"/>
  </cellStyleXfs>
  <cellXfs count="101">
    <xf numFmtId="0" fontId="0" fillId="0" borderId="0" xfId="0"/>
    <xf numFmtId="0" fontId="3" fillId="2" borderId="4" xfId="0" applyFont="1" applyFill="1" applyBorder="1"/>
    <xf numFmtId="0" fontId="4" fillId="2" borderId="4" xfId="0" applyFont="1" applyFill="1" applyBorder="1"/>
    <xf numFmtId="0" fontId="5" fillId="2" borderId="5" xfId="0" applyFont="1" applyFill="1" applyBorder="1"/>
    <xf numFmtId="0" fontId="5" fillId="3" borderId="8" xfId="0" applyFont="1" applyFill="1" applyBorder="1"/>
    <xf numFmtId="0" fontId="5" fillId="3" borderId="9" xfId="0" applyFont="1" applyFill="1" applyBorder="1"/>
    <xf numFmtId="164" fontId="5" fillId="3" borderId="10" xfId="0" applyNumberFormat="1" applyFont="1" applyFill="1" applyBorder="1" applyAlignment="1">
      <alignment horizontal="right"/>
    </xf>
    <xf numFmtId="164" fontId="5" fillId="2" borderId="4" xfId="0" applyNumberFormat="1" applyFont="1" applyFill="1" applyBorder="1" applyAlignment="1">
      <alignment horizontal="left"/>
    </xf>
    <xf numFmtId="164" fontId="5" fillId="3" borderId="5" xfId="0" applyNumberFormat="1" applyFont="1" applyFill="1" applyBorder="1" applyAlignment="1">
      <alignment horizontal="right"/>
    </xf>
    <xf numFmtId="0" fontId="5" fillId="2" borderId="5" xfId="0" applyFont="1" applyFill="1" applyBorder="1" applyAlignment="1">
      <alignment wrapText="1"/>
    </xf>
    <xf numFmtId="0" fontId="5" fillId="0" borderId="5" xfId="0" applyFont="1" applyBorder="1"/>
    <xf numFmtId="0" fontId="5" fillId="2" borderId="4" xfId="0" applyFont="1" applyFill="1" applyBorder="1"/>
    <xf numFmtId="164" fontId="5" fillId="3" borderId="4" xfId="0" applyNumberFormat="1" applyFont="1" applyFill="1" applyBorder="1" applyAlignment="1">
      <alignment horizontal="right"/>
    </xf>
    <xf numFmtId="0" fontId="5" fillId="2" borderId="5" xfId="0" applyFont="1" applyFill="1" applyBorder="1" applyAlignment="1">
      <alignment horizontal="left"/>
    </xf>
    <xf numFmtId="0" fontId="4" fillId="0" borderId="0" xfId="0" applyFont="1"/>
    <xf numFmtId="0" fontId="5" fillId="0" borderId="0" xfId="0" applyFont="1" applyAlignment="1">
      <alignment horizontal="center" vertical="center"/>
    </xf>
    <xf numFmtId="0" fontId="7" fillId="0" borderId="0" xfId="0" applyFont="1"/>
    <xf numFmtId="0" fontId="5" fillId="0" borderId="0" xfId="0" applyFont="1" applyAlignment="1">
      <alignment wrapText="1"/>
    </xf>
    <xf numFmtId="0" fontId="9" fillId="0" borderId="0" xfId="0" applyFont="1" applyAlignment="1">
      <alignment horizontal="center" vertical="top" wrapText="1"/>
    </xf>
    <xf numFmtId="0" fontId="5" fillId="0" borderId="0" xfId="0" applyFont="1" applyAlignment="1">
      <alignment horizontal="left" vertical="top" wrapText="1"/>
    </xf>
    <xf numFmtId="0" fontId="5" fillId="0" borderId="0" xfId="0" applyFont="1" applyAlignment="1">
      <alignment horizontal="center" vertical="top" wrapText="1"/>
    </xf>
    <xf numFmtId="0" fontId="5" fillId="0" borderId="12" xfId="0" applyFont="1" applyBorder="1" applyAlignment="1">
      <alignment horizontal="center"/>
    </xf>
    <xf numFmtId="0" fontId="5" fillId="5" borderId="13" xfId="0" applyFont="1" applyFill="1" applyBorder="1"/>
    <xf numFmtId="0" fontId="5" fillId="0" borderId="13" xfId="0" applyFont="1" applyBorder="1"/>
    <xf numFmtId="0" fontId="5" fillId="6" borderId="13" xfId="0" applyFont="1" applyFill="1" applyBorder="1"/>
    <xf numFmtId="0" fontId="5" fillId="6" borderId="13" xfId="0" applyFont="1" applyFill="1" applyBorder="1" applyAlignment="1">
      <alignment wrapText="1"/>
    </xf>
    <xf numFmtId="0" fontId="5" fillId="6" borderId="13" xfId="0" applyFont="1" applyFill="1" applyBorder="1" applyAlignment="1">
      <alignment vertical="top" wrapText="1"/>
    </xf>
    <xf numFmtId="0" fontId="5" fillId="7" borderId="13" xfId="0" applyFont="1" applyFill="1" applyBorder="1" applyAlignment="1">
      <alignment wrapText="1"/>
    </xf>
    <xf numFmtId="0" fontId="5" fillId="8" borderId="13" xfId="0" applyFont="1" applyFill="1" applyBorder="1"/>
    <xf numFmtId="0" fontId="5" fillId="0" borderId="13" xfId="0" applyFont="1" applyBorder="1" applyAlignment="1">
      <alignment wrapText="1"/>
    </xf>
    <xf numFmtId="0" fontId="5" fillId="9" borderId="14" xfId="0" applyFont="1" applyFill="1" applyBorder="1" applyAlignment="1">
      <alignment vertical="top" wrapText="1"/>
    </xf>
    <xf numFmtId="0" fontId="5" fillId="6" borderId="4" xfId="0" applyFont="1" applyFill="1" applyBorder="1" applyAlignment="1">
      <alignment horizontal="center"/>
    </xf>
    <xf numFmtId="0" fontId="4" fillId="6" borderId="4" xfId="0" applyFont="1" applyFill="1" applyBorder="1"/>
    <xf numFmtId="0" fontId="5" fillId="6" borderId="4" xfId="0" applyFont="1" applyFill="1" applyBorder="1"/>
    <xf numFmtId="0" fontId="5" fillId="0" borderId="18" xfId="0" applyFont="1" applyBorder="1"/>
    <xf numFmtId="40" fontId="5" fillId="0" borderId="0" xfId="0" applyNumberFormat="1" applyFont="1"/>
    <xf numFmtId="0" fontId="5" fillId="0" borderId="19" xfId="0" applyFont="1" applyBorder="1"/>
    <xf numFmtId="38" fontId="5" fillId="6" borderId="4" xfId="0" applyNumberFormat="1" applyFont="1" applyFill="1" applyBorder="1"/>
    <xf numFmtId="0" fontId="5" fillId="4" borderId="4" xfId="0" applyFont="1" applyFill="1" applyBorder="1" applyAlignment="1">
      <alignment horizontal="center"/>
    </xf>
    <xf numFmtId="10" fontId="5" fillId="0" borderId="0" xfId="0" applyNumberFormat="1" applyFont="1"/>
    <xf numFmtId="38" fontId="5" fillId="4" borderId="4" xfId="0" applyNumberFormat="1" applyFont="1" applyFill="1" applyBorder="1"/>
    <xf numFmtId="6" fontId="5" fillId="4" borderId="4" xfId="0" applyNumberFormat="1" applyFont="1" applyFill="1" applyBorder="1"/>
    <xf numFmtId="0" fontId="5" fillId="0" borderId="0" xfId="0" applyFont="1"/>
    <xf numFmtId="38" fontId="5" fillId="0" borderId="0" xfId="0" applyNumberFormat="1" applyFont="1"/>
    <xf numFmtId="0" fontId="5" fillId="0" borderId="20" xfId="0" applyFont="1" applyBorder="1"/>
    <xf numFmtId="40" fontId="5" fillId="0" borderId="21" xfId="0" applyNumberFormat="1" applyFont="1" applyBorder="1"/>
    <xf numFmtId="0" fontId="5" fillId="0" borderId="22" xfId="0" applyFont="1" applyBorder="1"/>
    <xf numFmtId="10" fontId="5" fillId="11" borderId="4" xfId="0" applyNumberFormat="1" applyFont="1" applyFill="1" applyBorder="1"/>
    <xf numFmtId="10" fontId="5" fillId="5" borderId="4" xfId="0" applyNumberFormat="1" applyFont="1" applyFill="1" applyBorder="1"/>
    <xf numFmtId="9" fontId="5" fillId="0" borderId="0" xfId="0" applyNumberFormat="1" applyFont="1"/>
    <xf numFmtId="6" fontId="5" fillId="7" borderId="4" xfId="0" applyNumberFormat="1" applyFont="1" applyFill="1" applyBorder="1"/>
    <xf numFmtId="8" fontId="5" fillId="0" borderId="0" xfId="0" applyNumberFormat="1" applyFont="1"/>
    <xf numFmtId="6" fontId="5" fillId="0" borderId="0" xfId="0" applyNumberFormat="1" applyFont="1"/>
    <xf numFmtId="6" fontId="5" fillId="7" borderId="23" xfId="0" applyNumberFormat="1" applyFont="1" applyFill="1" applyBorder="1"/>
    <xf numFmtId="8" fontId="5" fillId="0" borderId="21" xfId="0" applyNumberFormat="1" applyFont="1" applyBorder="1"/>
    <xf numFmtId="165" fontId="5" fillId="0" borderId="0" xfId="0" applyNumberFormat="1" applyFont="1"/>
    <xf numFmtId="6" fontId="5" fillId="8" borderId="24" xfId="0" applyNumberFormat="1" applyFont="1" applyFill="1" applyBorder="1"/>
    <xf numFmtId="166" fontId="5" fillId="4" borderId="4" xfId="0" applyNumberFormat="1" applyFont="1" applyFill="1" applyBorder="1"/>
    <xf numFmtId="6" fontId="5" fillId="12" borderId="24" xfId="0" applyNumberFormat="1" applyFont="1" applyFill="1" applyBorder="1"/>
    <xf numFmtId="167" fontId="5" fillId="0" borderId="0" xfId="0" applyNumberFormat="1" applyFont="1"/>
    <xf numFmtId="0" fontId="5" fillId="0" borderId="0" xfId="0" applyFont="1" applyAlignment="1">
      <alignment horizontal="right"/>
    </xf>
    <xf numFmtId="10" fontId="5" fillId="4" borderId="4" xfId="0" applyNumberFormat="1" applyFont="1" applyFill="1" applyBorder="1"/>
    <xf numFmtId="0" fontId="5" fillId="4" borderId="4" xfId="0" applyFont="1" applyFill="1" applyBorder="1"/>
    <xf numFmtId="168" fontId="5" fillId="0" borderId="0" xfId="0" applyNumberFormat="1" applyFont="1"/>
    <xf numFmtId="168" fontId="5" fillId="5" borderId="4" xfId="0" applyNumberFormat="1" applyFont="1" applyFill="1" applyBorder="1"/>
    <xf numFmtId="9" fontId="5" fillId="5" borderId="4" xfId="0" applyNumberFormat="1" applyFont="1" applyFill="1" applyBorder="1"/>
    <xf numFmtId="169" fontId="5" fillId="0" borderId="0" xfId="0" applyNumberFormat="1" applyFont="1"/>
    <xf numFmtId="10" fontId="5" fillId="0" borderId="0" xfId="0" applyNumberFormat="1" applyFont="1" applyAlignment="1">
      <alignment horizontal="right"/>
    </xf>
    <xf numFmtId="10" fontId="5" fillId="6" borderId="4" xfId="0" applyNumberFormat="1" applyFont="1" applyFill="1" applyBorder="1"/>
    <xf numFmtId="9" fontId="5" fillId="6" borderId="4" xfId="0" applyNumberFormat="1" applyFont="1" applyFill="1" applyBorder="1"/>
    <xf numFmtId="169" fontId="5" fillId="13" borderId="4" xfId="0" applyNumberFormat="1" applyFont="1" applyFill="1" applyBorder="1"/>
    <xf numFmtId="169" fontId="5" fillId="0" borderId="0" xfId="0" applyNumberFormat="1" applyFont="1" applyAlignment="1">
      <alignment vertical="top" wrapText="1"/>
    </xf>
    <xf numFmtId="0" fontId="11" fillId="0" borderId="0" xfId="0" applyFont="1" applyAlignment="1">
      <alignment wrapText="1"/>
    </xf>
    <xf numFmtId="10" fontId="5" fillId="0" borderId="0" xfId="0" applyNumberFormat="1" applyFont="1" applyAlignment="1">
      <alignment wrapText="1"/>
    </xf>
    <xf numFmtId="0" fontId="5" fillId="0" borderId="0" xfId="0" applyFont="1" applyAlignment="1">
      <alignment horizontal="right" wrapText="1"/>
    </xf>
    <xf numFmtId="0" fontId="5" fillId="14" borderId="4" xfId="0" applyFont="1" applyFill="1" applyBorder="1" applyAlignment="1">
      <alignment wrapText="1"/>
    </xf>
    <xf numFmtId="0" fontId="5" fillId="15" borderId="24" xfId="0" applyFont="1" applyFill="1" applyBorder="1"/>
    <xf numFmtId="0" fontId="5" fillId="12" borderId="4" xfId="0" applyFont="1" applyFill="1" applyBorder="1"/>
    <xf numFmtId="170" fontId="5" fillId="14" borderId="4" xfId="0" applyNumberFormat="1" applyFont="1" applyFill="1" applyBorder="1" applyAlignment="1">
      <alignment wrapText="1"/>
    </xf>
    <xf numFmtId="0" fontId="5" fillId="13" borderId="4" xfId="0" applyFont="1" applyFill="1" applyBorder="1"/>
    <xf numFmtId="170" fontId="5" fillId="0" borderId="0" xfId="0" applyNumberFormat="1" applyFont="1"/>
    <xf numFmtId="171" fontId="5" fillId="6" borderId="4" xfId="0" applyNumberFormat="1" applyFont="1" applyFill="1" applyBorder="1"/>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1" fillId="2" borderId="1" xfId="0" quotePrefix="1" applyFont="1" applyFill="1" applyBorder="1" applyAlignment="1">
      <alignment horizontal="center" vertical="center" wrapText="1"/>
    </xf>
    <xf numFmtId="0" fontId="5" fillId="3" borderId="6" xfId="0" applyFont="1" applyFill="1" applyBorder="1"/>
    <xf numFmtId="0" fontId="2" fillId="0" borderId="7" xfId="0" applyFont="1" applyBorder="1"/>
    <xf numFmtId="0" fontId="5" fillId="4" borderId="6" xfId="0" applyFont="1" applyFill="1" applyBorder="1"/>
    <xf numFmtId="0" fontId="6" fillId="3" borderId="6" xfId="0" applyFont="1" applyFill="1" applyBorder="1"/>
    <xf numFmtId="0" fontId="5" fillId="0" borderId="0" xfId="0" applyFont="1" applyAlignment="1">
      <alignment horizontal="left" vertical="top" wrapText="1"/>
    </xf>
    <xf numFmtId="0" fontId="0" fillId="0" borderId="0" xfId="0"/>
    <xf numFmtId="0" fontId="5" fillId="0" borderId="0" xfId="0" applyFont="1" applyAlignment="1">
      <alignment horizontal="center" vertical="top" wrapText="1"/>
    </xf>
    <xf numFmtId="0" fontId="10" fillId="0" borderId="0" xfId="0" applyFont="1" applyAlignment="1">
      <alignment horizontal="center" vertical="top" wrapText="1"/>
    </xf>
    <xf numFmtId="0" fontId="5" fillId="3" borderId="11" xfId="0" applyFont="1" applyFill="1" applyBorder="1" applyAlignment="1">
      <alignment wrapText="1"/>
    </xf>
    <xf numFmtId="0" fontId="5" fillId="3" borderId="6" xfId="0" applyFont="1" applyFill="1" applyBorder="1" applyAlignment="1">
      <alignment vertical="top" wrapText="1"/>
    </xf>
    <xf numFmtId="0" fontId="8" fillId="0" borderId="0" xfId="0" applyFont="1" applyAlignment="1">
      <alignment horizontal="center" vertical="top" wrapText="1"/>
    </xf>
    <xf numFmtId="0" fontId="5" fillId="10" borderId="15" xfId="0" applyFont="1" applyFill="1" applyBorder="1" applyAlignment="1">
      <alignment horizontal="center"/>
    </xf>
    <xf numFmtId="0" fontId="2" fillId="0" borderId="16" xfId="0" applyFont="1" applyBorder="1"/>
    <xf numFmtId="0" fontId="2" fillId="0" borderId="17" xfId="0" applyFont="1" applyBorder="1"/>
    <xf numFmtId="0" fontId="13" fillId="0" borderId="0" xfId="0" applyFont="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1001"/>
  <sheetViews>
    <sheetView tabSelected="1" workbookViewId="0">
      <selection activeCell="D5" sqref="D5:E5"/>
    </sheetView>
  </sheetViews>
  <sheetFormatPr defaultColWidth="14.42578125" defaultRowHeight="15" customHeight="1"/>
  <cols>
    <col min="1" max="2" width="8.7109375" customWidth="1"/>
    <col min="3" max="3" width="46" customWidth="1"/>
    <col min="4" max="4" width="24.85546875" customWidth="1"/>
    <col min="5" max="26" width="8.7109375" customWidth="1"/>
  </cols>
  <sheetData>
    <row r="1" spans="2:6" ht="14.25" customHeight="1">
      <c r="B1" s="82" t="s">
        <v>0</v>
      </c>
      <c r="C1" s="83"/>
      <c r="D1" s="83"/>
      <c r="E1" s="84"/>
      <c r="F1" s="1"/>
    </row>
    <row r="2" spans="2:6" ht="14.25" customHeight="1">
      <c r="B2" s="85" t="s">
        <v>1</v>
      </c>
      <c r="C2" s="83"/>
      <c r="D2" s="83"/>
      <c r="E2" s="84"/>
      <c r="F2" s="1"/>
    </row>
    <row r="3" spans="2:6" ht="14.25" customHeight="1"/>
    <row r="4" spans="2:6" ht="14.25" customHeight="1">
      <c r="B4" s="2" t="s">
        <v>2</v>
      </c>
    </row>
    <row r="5" spans="2:6" ht="14.25" customHeight="1">
      <c r="C5" s="3" t="s">
        <v>3</v>
      </c>
      <c r="D5" s="86"/>
      <c r="E5" s="87"/>
    </row>
    <row r="6" spans="2:6" ht="14.25" customHeight="1">
      <c r="C6" s="3" t="s">
        <v>4</v>
      </c>
      <c r="D6" s="86"/>
      <c r="E6" s="87"/>
    </row>
    <row r="7" spans="2:6" ht="14.25" customHeight="1">
      <c r="C7" s="3" t="s">
        <v>5</v>
      </c>
      <c r="D7" s="88"/>
      <c r="E7" s="87"/>
    </row>
    <row r="8" spans="2:6" ht="14.25" customHeight="1">
      <c r="C8" s="3" t="s">
        <v>6</v>
      </c>
      <c r="D8" s="86"/>
      <c r="E8" s="87"/>
    </row>
    <row r="9" spans="2:6" ht="14.25" customHeight="1">
      <c r="C9" s="3" t="s">
        <v>7</v>
      </c>
      <c r="D9" s="86"/>
      <c r="E9" s="87"/>
    </row>
    <row r="10" spans="2:6" ht="14.25" customHeight="1">
      <c r="C10" s="3" t="s">
        <v>8</v>
      </c>
      <c r="D10" s="86"/>
      <c r="E10" s="87"/>
    </row>
    <row r="11" spans="2:6" ht="14.25" customHeight="1">
      <c r="C11" s="3" t="s">
        <v>9</v>
      </c>
      <c r="D11" s="4"/>
      <c r="E11" s="5"/>
    </row>
    <row r="12" spans="2:6" ht="14.25" customHeight="1">
      <c r="C12" s="3" t="s">
        <v>10</v>
      </c>
      <c r="D12" s="4"/>
      <c r="E12" s="5"/>
    </row>
    <row r="13" spans="2:6" ht="14.25" customHeight="1">
      <c r="C13" s="3" t="s">
        <v>11</v>
      </c>
      <c r="D13" s="4"/>
      <c r="E13" s="5"/>
    </row>
    <row r="14" spans="2:6" ht="14.25" customHeight="1">
      <c r="C14" s="3" t="s">
        <v>12</v>
      </c>
      <c r="D14" s="4"/>
      <c r="E14" s="5"/>
    </row>
    <row r="15" spans="2:6" ht="14.25" customHeight="1">
      <c r="C15" s="3" t="s">
        <v>13</v>
      </c>
      <c r="D15" s="4"/>
      <c r="E15" s="5"/>
    </row>
    <row r="16" spans="2:6" ht="14.25" customHeight="1">
      <c r="C16" s="3" t="s">
        <v>14</v>
      </c>
      <c r="D16" s="89"/>
      <c r="E16" s="87"/>
    </row>
    <row r="17" spans="2:5" ht="14.25" customHeight="1">
      <c r="C17" s="3" t="s">
        <v>15</v>
      </c>
      <c r="D17" s="89"/>
      <c r="E17" s="87"/>
    </row>
    <row r="18" spans="2:5" ht="14.25" customHeight="1">
      <c r="C18" s="3" t="s">
        <v>16</v>
      </c>
      <c r="D18" s="89"/>
      <c r="E18" s="87"/>
    </row>
    <row r="19" spans="2:5" ht="14.25" customHeight="1"/>
    <row r="20" spans="2:5" ht="14.25" customHeight="1">
      <c r="B20" s="2" t="s">
        <v>17</v>
      </c>
    </row>
    <row r="21" spans="2:5" ht="14.25" customHeight="1">
      <c r="C21" s="3" t="s">
        <v>18</v>
      </c>
      <c r="D21" s="86"/>
      <c r="E21" s="87"/>
    </row>
    <row r="22" spans="2:5" ht="14.25" customHeight="1">
      <c r="C22" s="3" t="s">
        <v>19</v>
      </c>
      <c r="D22" s="86"/>
      <c r="E22" s="87"/>
    </row>
    <row r="23" spans="2:5" ht="14.25" customHeight="1">
      <c r="C23" s="3" t="s">
        <v>20</v>
      </c>
      <c r="D23" s="86"/>
      <c r="E23" s="87"/>
    </row>
    <row r="24" spans="2:5" ht="14.25" customHeight="1">
      <c r="C24" s="3" t="s">
        <v>21</v>
      </c>
      <c r="D24" s="86"/>
      <c r="E24" s="87"/>
    </row>
    <row r="25" spans="2:5" ht="14.25" customHeight="1">
      <c r="C25" s="3" t="s">
        <v>22</v>
      </c>
      <c r="D25" s="6"/>
      <c r="E25" s="7" t="s">
        <v>23</v>
      </c>
    </row>
    <row r="26" spans="2:5" ht="14.25" customHeight="1">
      <c r="C26" s="3" t="s">
        <v>24</v>
      </c>
      <c r="D26" s="8"/>
      <c r="E26" s="7" t="s">
        <v>25</v>
      </c>
    </row>
    <row r="27" spans="2:5" ht="14.25" customHeight="1">
      <c r="C27" s="3" t="s">
        <v>26</v>
      </c>
      <c r="D27" s="8"/>
      <c r="E27" s="7" t="s">
        <v>27</v>
      </c>
    </row>
    <row r="28" spans="2:5" ht="14.25" customHeight="1">
      <c r="C28" s="3" t="s">
        <v>28</v>
      </c>
      <c r="D28" s="8"/>
      <c r="E28" s="7"/>
    </row>
    <row r="29" spans="2:5" ht="14.25" customHeight="1">
      <c r="C29" s="3" t="s">
        <v>29</v>
      </c>
      <c r="D29" s="8"/>
      <c r="E29" s="7" t="s">
        <v>23</v>
      </c>
    </row>
    <row r="30" spans="2:5" ht="14.25" customHeight="1">
      <c r="C30" s="3" t="s">
        <v>30</v>
      </c>
      <c r="D30" s="8"/>
      <c r="E30" s="7" t="s">
        <v>31</v>
      </c>
    </row>
    <row r="31" spans="2:5" ht="14.25" customHeight="1">
      <c r="C31" s="3" t="s">
        <v>32</v>
      </c>
      <c r="D31" s="8"/>
      <c r="E31" s="7"/>
    </row>
    <row r="32" spans="2:5" ht="48.75" customHeight="1">
      <c r="C32" s="9" t="s">
        <v>33</v>
      </c>
      <c r="D32" s="8"/>
      <c r="E32" s="7"/>
    </row>
    <row r="33" spans="2:5" ht="14.25" customHeight="1">
      <c r="C33" s="3" t="s">
        <v>34</v>
      </c>
      <c r="D33" s="8"/>
      <c r="E33" s="7"/>
    </row>
    <row r="34" spans="2:5" ht="14.25" customHeight="1">
      <c r="C34" s="3" t="s">
        <v>35</v>
      </c>
      <c r="D34" s="8"/>
      <c r="E34" s="7"/>
    </row>
    <row r="35" spans="2:5" ht="14.25" customHeight="1">
      <c r="C35" s="9" t="s">
        <v>36</v>
      </c>
      <c r="D35" s="8"/>
      <c r="E35" s="7"/>
    </row>
    <row r="36" spans="2:5" ht="14.25" customHeight="1">
      <c r="C36" s="10" t="s">
        <v>37</v>
      </c>
      <c r="D36" s="8"/>
      <c r="E36" s="7"/>
    </row>
    <row r="37" spans="2:5" ht="14.25" customHeight="1">
      <c r="C37" s="11"/>
      <c r="D37" s="12"/>
      <c r="E37" s="7"/>
    </row>
    <row r="38" spans="2:5" ht="14.25" customHeight="1">
      <c r="B38" s="2" t="s">
        <v>38</v>
      </c>
      <c r="E38" s="7"/>
    </row>
    <row r="39" spans="2:5" ht="14.25" customHeight="1">
      <c r="C39" s="9" t="s">
        <v>39</v>
      </c>
      <c r="D39" s="94"/>
      <c r="E39" s="87"/>
    </row>
    <row r="40" spans="2:5" ht="14.25" customHeight="1">
      <c r="C40" s="9" t="s">
        <v>40</v>
      </c>
      <c r="D40" s="94"/>
      <c r="E40" s="87"/>
    </row>
    <row r="41" spans="2:5" ht="14.25" customHeight="1">
      <c r="C41" s="10"/>
    </row>
    <row r="42" spans="2:5" ht="14.25" customHeight="1">
      <c r="C42" s="3" t="s">
        <v>41</v>
      </c>
      <c r="D42" s="95"/>
      <c r="E42" s="87"/>
    </row>
    <row r="43" spans="2:5" ht="14.25" customHeight="1">
      <c r="E43" s="7"/>
    </row>
    <row r="44" spans="2:5" ht="14.25" customHeight="1">
      <c r="B44" s="2" t="s">
        <v>42</v>
      </c>
    </row>
    <row r="45" spans="2:5" ht="14.25" customHeight="1">
      <c r="C45" s="13" t="s">
        <v>43</v>
      </c>
      <c r="D45" s="88"/>
      <c r="E45" s="87"/>
    </row>
    <row r="46" spans="2:5" ht="14.25" customHeight="1">
      <c r="C46" s="10" t="s">
        <v>44</v>
      </c>
      <c r="D46" s="88"/>
      <c r="E46" s="87"/>
    </row>
    <row r="47" spans="2:5" ht="14.25" customHeight="1"/>
    <row r="48" spans="2:5" ht="14.25" customHeight="1"/>
    <row r="49" spans="2:12" ht="14.25" customHeight="1"/>
    <row r="50" spans="2:12" ht="14.25" customHeight="1"/>
    <row r="51" spans="2:12" ht="14.25" customHeight="1">
      <c r="B51" s="14" t="s">
        <v>45</v>
      </c>
    </row>
    <row r="52" spans="2:12" ht="14.25" customHeight="1">
      <c r="B52" s="15">
        <v>1</v>
      </c>
      <c r="C52" s="16" t="s">
        <v>46</v>
      </c>
    </row>
    <row r="53" spans="2:12" ht="14.25" customHeight="1">
      <c r="B53" s="15">
        <v>2</v>
      </c>
      <c r="C53" s="16" t="s">
        <v>47</v>
      </c>
    </row>
    <row r="54" spans="2:12" ht="14.25" customHeight="1">
      <c r="B54" s="15">
        <v>3</v>
      </c>
      <c r="C54" s="16" t="s">
        <v>48</v>
      </c>
    </row>
    <row r="55" spans="2:12" ht="14.25" customHeight="1">
      <c r="B55" s="15">
        <v>4</v>
      </c>
      <c r="C55" s="16" t="s">
        <v>49</v>
      </c>
    </row>
    <row r="56" spans="2:12" ht="14.25" customHeight="1">
      <c r="B56" s="15">
        <v>5</v>
      </c>
      <c r="C56" s="17" t="s">
        <v>50</v>
      </c>
    </row>
    <row r="57" spans="2:12" ht="14.25" customHeight="1">
      <c r="B57" s="15">
        <v>6</v>
      </c>
      <c r="C57" s="17" t="s">
        <v>51</v>
      </c>
    </row>
    <row r="58" spans="2:12" ht="14.25" customHeight="1">
      <c r="B58" s="15">
        <v>7</v>
      </c>
      <c r="C58" s="16" t="s">
        <v>52</v>
      </c>
    </row>
    <row r="59" spans="2:12" ht="32.25" customHeight="1">
      <c r="B59" s="15">
        <v>8</v>
      </c>
      <c r="C59" s="17" t="s">
        <v>53</v>
      </c>
    </row>
    <row r="60" spans="2:12" ht="14.25" customHeight="1">
      <c r="B60" s="15">
        <v>9</v>
      </c>
      <c r="C60" s="17" t="s">
        <v>54</v>
      </c>
    </row>
    <row r="61" spans="2:12" ht="14.25" customHeight="1">
      <c r="B61" s="15">
        <v>10</v>
      </c>
      <c r="C61" s="17" t="s">
        <v>55</v>
      </c>
    </row>
    <row r="62" spans="2:12" ht="14.25" customHeight="1">
      <c r="B62" s="15"/>
    </row>
    <row r="63" spans="2:12" ht="28.5" customHeight="1">
      <c r="B63" s="96" t="s">
        <v>56</v>
      </c>
      <c r="C63" s="91"/>
      <c r="D63" s="91"/>
      <c r="E63" s="18"/>
      <c r="F63" s="18"/>
      <c r="G63" s="18"/>
      <c r="H63" s="18"/>
      <c r="I63" s="18"/>
      <c r="J63" s="18"/>
      <c r="K63" s="17"/>
      <c r="L63" s="17"/>
    </row>
    <row r="64" spans="2:12" ht="71.25" customHeight="1">
      <c r="B64" s="90" t="s">
        <v>57</v>
      </c>
      <c r="C64" s="91"/>
      <c r="D64" s="91"/>
      <c r="E64" s="19"/>
      <c r="F64" s="19"/>
      <c r="G64" s="19"/>
      <c r="H64" s="19"/>
      <c r="I64" s="19"/>
      <c r="J64" s="19"/>
      <c r="K64" s="19"/>
      <c r="L64" s="19"/>
    </row>
    <row r="65" spans="2:12" ht="54" customHeight="1">
      <c r="B65" s="100" t="s">
        <v>180</v>
      </c>
      <c r="C65" s="91"/>
      <c r="D65" s="91"/>
      <c r="E65" s="20"/>
      <c r="F65" s="20"/>
      <c r="G65" s="20"/>
      <c r="H65" s="20"/>
      <c r="I65" s="20"/>
      <c r="J65" s="20"/>
      <c r="K65" s="20"/>
      <c r="L65" s="20"/>
    </row>
    <row r="66" spans="2:12" ht="29.25" customHeight="1">
      <c r="B66" s="92" t="s">
        <v>58</v>
      </c>
      <c r="C66" s="91"/>
      <c r="D66" s="91"/>
      <c r="E66" s="20"/>
      <c r="F66" s="20"/>
      <c r="G66" s="20"/>
      <c r="H66" s="20"/>
      <c r="I66" s="20"/>
      <c r="J66" s="20"/>
      <c r="K66" s="20"/>
      <c r="L66" s="20"/>
    </row>
    <row r="67" spans="2:12" ht="72.75" customHeight="1">
      <c r="B67" s="93" t="s">
        <v>59</v>
      </c>
      <c r="C67" s="91"/>
      <c r="D67" s="91"/>
      <c r="E67" s="17"/>
      <c r="F67" s="17"/>
      <c r="G67" s="17"/>
      <c r="H67" s="17"/>
      <c r="I67" s="17"/>
      <c r="J67" s="17"/>
      <c r="K67" s="17"/>
      <c r="L67" s="17"/>
    </row>
    <row r="68" spans="2:12" ht="14.25" customHeight="1">
      <c r="B68" s="15"/>
    </row>
    <row r="69" spans="2:12" ht="14.25" customHeight="1">
      <c r="C69" s="16" t="s">
        <v>179</v>
      </c>
    </row>
    <row r="70" spans="2:12" ht="14.25" customHeight="1">
      <c r="C70" s="16" t="s">
        <v>61</v>
      </c>
    </row>
    <row r="71" spans="2:12" ht="14.25" customHeight="1"/>
    <row r="72" spans="2:12" ht="14.25" customHeight="1"/>
    <row r="73" spans="2:12" ht="14.25" customHeight="1"/>
    <row r="74" spans="2:12" ht="14.25" customHeight="1"/>
    <row r="75" spans="2:12" ht="14.25" customHeight="1"/>
    <row r="76" spans="2:12" ht="14.25" customHeight="1"/>
    <row r="77" spans="2:12" ht="14.25" customHeight="1"/>
    <row r="78" spans="2:12" ht="14.25" customHeight="1"/>
    <row r="79" spans="2:12" ht="14.25" customHeight="1"/>
    <row r="80" spans="2:12"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sheetData>
  <mergeCells count="25">
    <mergeCell ref="B65:D65"/>
    <mergeCell ref="B66:D66"/>
    <mergeCell ref="B67:D67"/>
    <mergeCell ref="D24:E24"/>
    <mergeCell ref="D39:E39"/>
    <mergeCell ref="D40:E40"/>
    <mergeCell ref="D42:E42"/>
    <mergeCell ref="D45:E45"/>
    <mergeCell ref="D46:E46"/>
    <mergeCell ref="B63:D63"/>
    <mergeCell ref="D18:E18"/>
    <mergeCell ref="D21:E21"/>
    <mergeCell ref="D22:E22"/>
    <mergeCell ref="D23:E23"/>
    <mergeCell ref="B64:D64"/>
    <mergeCell ref="D8:E8"/>
    <mergeCell ref="D9:E9"/>
    <mergeCell ref="D10:E10"/>
    <mergeCell ref="D16:E16"/>
    <mergeCell ref="D17:E17"/>
    <mergeCell ref="B1:E1"/>
    <mergeCell ref="B2:E2"/>
    <mergeCell ref="D5:E5"/>
    <mergeCell ref="D6:E6"/>
    <mergeCell ref="D7:E7"/>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1000"/>
  <sheetViews>
    <sheetView workbookViewId="0"/>
  </sheetViews>
  <sheetFormatPr defaultColWidth="14.42578125" defaultRowHeight="15" customHeight="1"/>
  <cols>
    <col min="1" max="1" width="123.42578125" customWidth="1"/>
    <col min="2" max="6" width="9.140625" customWidth="1"/>
    <col min="7" max="26" width="8.7109375" customWidth="1"/>
  </cols>
  <sheetData>
    <row r="1" spans="1:1" ht="14.25" customHeight="1">
      <c r="A1" s="21" t="s">
        <v>62</v>
      </c>
    </row>
    <row r="2" spans="1:1" ht="14.25" customHeight="1">
      <c r="A2" s="22" t="s">
        <v>63</v>
      </c>
    </row>
    <row r="3" spans="1:1" ht="14.25" customHeight="1">
      <c r="A3" s="22" t="s">
        <v>64</v>
      </c>
    </row>
    <row r="4" spans="1:1" ht="14.25" customHeight="1">
      <c r="A4" s="23" t="s">
        <v>65</v>
      </c>
    </row>
    <row r="5" spans="1:1" ht="14.25" customHeight="1">
      <c r="A5" s="23" t="s">
        <v>66</v>
      </c>
    </row>
    <row r="6" spans="1:1" ht="14.25" customHeight="1">
      <c r="A6" s="23" t="s">
        <v>67</v>
      </c>
    </row>
    <row r="7" spans="1:1" ht="14.25" customHeight="1">
      <c r="A7" s="23" t="s">
        <v>68</v>
      </c>
    </row>
    <row r="8" spans="1:1" ht="14.25" customHeight="1">
      <c r="A8" s="23" t="s">
        <v>69</v>
      </c>
    </row>
    <row r="9" spans="1:1" ht="14.25" customHeight="1">
      <c r="A9" s="23" t="s">
        <v>70</v>
      </c>
    </row>
    <row r="10" spans="1:1" ht="14.25" customHeight="1">
      <c r="A10" s="23"/>
    </row>
    <row r="11" spans="1:1" ht="14.25" customHeight="1">
      <c r="A11" s="24" t="s">
        <v>71</v>
      </c>
    </row>
    <row r="12" spans="1:1" ht="14.25" customHeight="1">
      <c r="A12" s="24" t="s">
        <v>72</v>
      </c>
    </row>
    <row r="13" spans="1:1" ht="14.25" customHeight="1">
      <c r="A13" s="24" t="s">
        <v>73</v>
      </c>
    </row>
    <row r="14" spans="1:1" ht="30.75" customHeight="1">
      <c r="A14" s="25" t="s">
        <v>74</v>
      </c>
    </row>
    <row r="15" spans="1:1" ht="14.25" customHeight="1">
      <c r="A15" s="25" t="s">
        <v>75</v>
      </c>
    </row>
    <row r="16" spans="1:1" ht="39" customHeight="1">
      <c r="A16" s="26" t="s">
        <v>76</v>
      </c>
    </row>
    <row r="17" spans="1:1" ht="14.25" customHeight="1">
      <c r="A17" s="27" t="s">
        <v>77</v>
      </c>
    </row>
    <row r="18" spans="1:1" ht="14.25" customHeight="1">
      <c r="A18" s="27" t="s">
        <v>78</v>
      </c>
    </row>
    <row r="19" spans="1:1" ht="14.25" customHeight="1">
      <c r="A19" s="28" t="s">
        <v>79</v>
      </c>
    </row>
    <row r="20" spans="1:1" ht="14.25" customHeight="1">
      <c r="A20" s="23"/>
    </row>
    <row r="21" spans="1:1" ht="14.25" customHeight="1">
      <c r="A21" s="29"/>
    </row>
    <row r="22" spans="1:1" ht="84.75" customHeight="1">
      <c r="A22" s="30" t="s">
        <v>80</v>
      </c>
    </row>
    <row r="23" spans="1:1" ht="14.25" customHeight="1"/>
    <row r="24" spans="1:1" ht="14.25" customHeight="1"/>
    <row r="25" spans="1:1" ht="14.25" customHeight="1"/>
    <row r="26" spans="1:1" ht="14.25" customHeight="1"/>
    <row r="27" spans="1:1" ht="14.25" customHeight="1"/>
    <row r="28" spans="1:1" ht="14.25" customHeight="1"/>
    <row r="29" spans="1:1" ht="14.25" customHeight="1"/>
    <row r="30" spans="1:1" ht="14.25" customHeight="1"/>
    <row r="31" spans="1:1" ht="14.25" customHeight="1"/>
    <row r="32" spans="1:1"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EEAF6"/>
  </sheetPr>
  <dimension ref="A1:V1000"/>
  <sheetViews>
    <sheetView workbookViewId="0"/>
  </sheetViews>
  <sheetFormatPr defaultColWidth="14.42578125" defaultRowHeight="15" customHeight="1"/>
  <cols>
    <col min="1" max="1" width="63.85546875" customWidth="1"/>
    <col min="2" max="2" width="50.28515625" customWidth="1"/>
    <col min="3" max="3" width="11.28515625" customWidth="1"/>
    <col min="4" max="4" width="8.7109375" customWidth="1"/>
    <col min="5" max="6" width="12.28515625" customWidth="1"/>
    <col min="7" max="7" width="9.85546875" customWidth="1"/>
    <col min="8" max="13" width="8.7109375" customWidth="1"/>
    <col min="14" max="14" width="12" customWidth="1"/>
    <col min="15" max="26" width="8.7109375" customWidth="1"/>
  </cols>
  <sheetData>
    <row r="1" spans="1:14" ht="14.25" customHeight="1">
      <c r="A1" s="16" t="s">
        <v>81</v>
      </c>
      <c r="B1" s="31" t="s">
        <v>82</v>
      </c>
    </row>
    <row r="2" spans="1:14" ht="14.25" customHeight="1">
      <c r="A2" s="32" t="s">
        <v>83</v>
      </c>
      <c r="B2" s="33"/>
      <c r="E2" s="97" t="s">
        <v>84</v>
      </c>
      <c r="F2" s="98"/>
      <c r="G2" s="99"/>
    </row>
    <row r="3" spans="1:14" ht="14.25" customHeight="1">
      <c r="A3" s="16" t="s">
        <v>85</v>
      </c>
      <c r="B3" s="31" t="s">
        <v>86</v>
      </c>
      <c r="C3" s="16" t="s">
        <v>27</v>
      </c>
      <c r="E3" s="34" t="s">
        <v>87</v>
      </c>
      <c r="F3" s="35">
        <f>B4*A22/B18</f>
        <v>8.2102380664422299</v>
      </c>
      <c r="G3" s="36" t="s">
        <v>88</v>
      </c>
    </row>
    <row r="4" spans="1:14" ht="14.25" customHeight="1">
      <c r="A4" s="16" t="s">
        <v>89</v>
      </c>
      <c r="B4" s="37">
        <v>2800</v>
      </c>
      <c r="C4" s="16" t="s">
        <v>90</v>
      </c>
      <c r="E4" s="34" t="s">
        <v>91</v>
      </c>
      <c r="F4" s="35">
        <f>B19/60000</f>
        <v>7.4812944327921702</v>
      </c>
      <c r="G4" s="36" t="s">
        <v>88</v>
      </c>
    </row>
    <row r="5" spans="1:14" ht="14.25" customHeight="1">
      <c r="A5" s="16" t="s">
        <v>92</v>
      </c>
      <c r="B5" s="38">
        <f>IF(B3="LMI",B4*0.3, IF(B3="SBO",B4*0.51, "Requires Category in B3"))</f>
        <v>1428</v>
      </c>
      <c r="C5" s="16" t="s">
        <v>90</v>
      </c>
      <c r="E5" s="34" t="s">
        <v>93</v>
      </c>
      <c r="F5" s="35"/>
      <c r="G5" s="36" t="s">
        <v>94</v>
      </c>
      <c r="L5" s="39"/>
    </row>
    <row r="6" spans="1:14" ht="14.25" customHeight="1">
      <c r="E6" s="34" t="s">
        <v>95</v>
      </c>
      <c r="F6" s="35"/>
      <c r="G6" s="36">
        <v>1</v>
      </c>
    </row>
    <row r="7" spans="1:14" ht="14.25" customHeight="1">
      <c r="A7" s="16" t="s">
        <v>96</v>
      </c>
      <c r="B7" s="40">
        <v>350</v>
      </c>
      <c r="E7" s="34" t="s">
        <v>97</v>
      </c>
      <c r="F7" s="35"/>
      <c r="G7" s="36">
        <v>1</v>
      </c>
    </row>
    <row r="8" spans="1:14" ht="14.25" customHeight="1">
      <c r="A8" s="16" t="s">
        <v>98</v>
      </c>
      <c r="B8" s="41">
        <v>30</v>
      </c>
      <c r="C8" s="16" t="s">
        <v>99</v>
      </c>
      <c r="E8" s="34" t="s">
        <v>100</v>
      </c>
      <c r="F8" s="35"/>
      <c r="G8" s="36">
        <v>1.5</v>
      </c>
      <c r="N8" s="39"/>
    </row>
    <row r="9" spans="1:14" ht="14.25" customHeight="1">
      <c r="A9" s="16" t="s">
        <v>101</v>
      </c>
      <c r="B9" s="37">
        <v>1428</v>
      </c>
      <c r="C9" s="16" t="str">
        <f>IF(B9&lt;B5,"too small","")</f>
        <v/>
      </c>
      <c r="E9" s="34"/>
      <c r="F9" s="42"/>
      <c r="G9" s="36"/>
    </row>
    <row r="10" spans="1:14" ht="14.25" customHeight="1">
      <c r="B10" s="43"/>
      <c r="E10" s="44" t="s">
        <v>102</v>
      </c>
      <c r="F10" s="45">
        <f>SUM(F3:F8)</f>
        <v>15.6915324992344</v>
      </c>
      <c r="G10" s="46"/>
    </row>
    <row r="11" spans="1:14" ht="14.25" customHeight="1">
      <c r="A11" s="16" t="s">
        <v>103</v>
      </c>
      <c r="B11" s="47">
        <v>0.02</v>
      </c>
    </row>
    <row r="12" spans="1:14" ht="14.25" customHeight="1">
      <c r="A12" s="16" t="s">
        <v>104</v>
      </c>
      <c r="B12" s="48">
        <v>2.9000000000000001E-2</v>
      </c>
    </row>
    <row r="13" spans="1:14" ht="14.25" customHeight="1">
      <c r="B13" s="49"/>
      <c r="F13" s="49"/>
    </row>
    <row r="14" spans="1:14" ht="14.25" customHeight="1">
      <c r="A14" s="16" t="s">
        <v>105</v>
      </c>
      <c r="B14" s="48">
        <v>0.1</v>
      </c>
    </row>
    <row r="15" spans="1:14" ht="14.25" customHeight="1">
      <c r="C15" s="16" t="s">
        <v>106</v>
      </c>
    </row>
    <row r="16" spans="1:14" ht="14.25" customHeight="1">
      <c r="A16" s="16" t="s">
        <v>107</v>
      </c>
      <c r="B16" s="50">
        <f>IF(B9/B4&lt;=51%,-A23*A54, -0.51*B4*A22*A54)</f>
        <v>448877.66596753022</v>
      </c>
      <c r="C16" s="51">
        <f>B16/B9</f>
        <v>314.34010221815839</v>
      </c>
      <c r="F16" s="52"/>
      <c r="G16" s="51"/>
    </row>
    <row r="17" spans="1:22" ht="14.25" customHeight="1">
      <c r="A17" s="16" t="s">
        <v>108</v>
      </c>
      <c r="B17" s="53">
        <f>IF(B16&gt;0,B7*B8,0)</f>
        <v>10500</v>
      </c>
      <c r="C17" s="54">
        <f>B17/B9</f>
        <v>7.3529411764705879</v>
      </c>
      <c r="G17" s="16" t="s">
        <v>109</v>
      </c>
      <c r="N17" s="55"/>
    </row>
    <row r="18" spans="1:22" ht="14.25" customHeight="1">
      <c r="A18" s="16" t="s">
        <v>110</v>
      </c>
      <c r="B18" s="56">
        <f>IF(B16+B17&lt;=500000,B16+B17,500000)</f>
        <v>459377.66596753022</v>
      </c>
      <c r="C18" s="52">
        <f>C16+C17</f>
        <v>321.693043394629</v>
      </c>
      <c r="D18" s="51"/>
      <c r="F18" s="52"/>
      <c r="G18" s="57">
        <f>B16/(20*A23*C70)</f>
        <v>1.2436083391367914E-2</v>
      </c>
      <c r="H18" s="16" t="s">
        <v>111</v>
      </c>
    </row>
    <row r="19" spans="1:22" ht="14.25" customHeight="1">
      <c r="A19" s="16" t="s">
        <v>112</v>
      </c>
      <c r="B19" s="58">
        <f>-A23*A54</f>
        <v>448877.66596753022</v>
      </c>
      <c r="D19" s="52"/>
      <c r="G19" s="52"/>
    </row>
    <row r="20" spans="1:22" ht="14.25" customHeight="1">
      <c r="B20" s="52"/>
      <c r="D20" s="52"/>
    </row>
    <row r="21" spans="1:22" ht="14.25" customHeight="1">
      <c r="A21" s="16" t="s">
        <v>113</v>
      </c>
      <c r="L21" s="59"/>
    </row>
    <row r="22" spans="1:22" ht="14.25" customHeight="1">
      <c r="A22" s="37">
        <v>1347</v>
      </c>
      <c r="B22" s="16" t="s">
        <v>114</v>
      </c>
      <c r="L22" s="59"/>
    </row>
    <row r="23" spans="1:22" ht="14.25" customHeight="1">
      <c r="A23" s="40">
        <f>A22*B9</f>
        <v>1923516</v>
      </c>
      <c r="B23" s="16" t="s">
        <v>115</v>
      </c>
    </row>
    <row r="24" spans="1:22" ht="14.25" customHeight="1"/>
    <row r="25" spans="1:22" ht="14.25" customHeight="1"/>
    <row r="26" spans="1:22" ht="14.25" customHeight="1"/>
    <row r="27" spans="1:22" ht="14.25" customHeight="1"/>
    <row r="28" spans="1:22" ht="14.25" customHeight="1"/>
    <row r="29" spans="1:22" ht="14.25" customHeight="1">
      <c r="G29" s="43"/>
    </row>
    <row r="30" spans="1:22" ht="14.25" customHeight="1">
      <c r="A30" s="16" t="s">
        <v>116</v>
      </c>
      <c r="C30" s="16" t="s">
        <v>117</v>
      </c>
    </row>
    <row r="31" spans="1:22" ht="14.25" customHeight="1">
      <c r="A31" s="16" t="s">
        <v>118</v>
      </c>
      <c r="C31" s="16" t="s">
        <v>119</v>
      </c>
    </row>
    <row r="32" spans="1:22" ht="14.25" customHeight="1">
      <c r="A32" s="60" t="s">
        <v>120</v>
      </c>
      <c r="C32" s="16">
        <v>0</v>
      </c>
      <c r="D32" s="16">
        <f t="shared" ref="D32:V32" si="0">C32+1</f>
        <v>1</v>
      </c>
      <c r="E32" s="16">
        <f t="shared" si="0"/>
        <v>2</v>
      </c>
      <c r="F32" s="16">
        <f t="shared" si="0"/>
        <v>3</v>
      </c>
      <c r="G32" s="16">
        <f t="shared" si="0"/>
        <v>4</v>
      </c>
      <c r="H32" s="16">
        <f t="shared" si="0"/>
        <v>5</v>
      </c>
      <c r="I32" s="16">
        <f t="shared" si="0"/>
        <v>6</v>
      </c>
      <c r="J32" s="16">
        <f t="shared" si="0"/>
        <v>7</v>
      </c>
      <c r="K32" s="16">
        <f t="shared" si="0"/>
        <v>8</v>
      </c>
      <c r="L32" s="16">
        <f t="shared" si="0"/>
        <v>9</v>
      </c>
      <c r="M32" s="16">
        <f t="shared" si="0"/>
        <v>10</v>
      </c>
      <c r="N32" s="16">
        <f t="shared" si="0"/>
        <v>11</v>
      </c>
      <c r="O32" s="16">
        <f t="shared" si="0"/>
        <v>12</v>
      </c>
      <c r="P32" s="16">
        <f t="shared" si="0"/>
        <v>13</v>
      </c>
      <c r="Q32" s="16">
        <f t="shared" si="0"/>
        <v>14</v>
      </c>
      <c r="R32" s="16">
        <f t="shared" si="0"/>
        <v>15</v>
      </c>
      <c r="S32" s="16">
        <f t="shared" si="0"/>
        <v>16</v>
      </c>
      <c r="T32" s="16">
        <f t="shared" si="0"/>
        <v>17</v>
      </c>
      <c r="U32" s="16">
        <f t="shared" si="0"/>
        <v>18</v>
      </c>
      <c r="V32" s="16">
        <f t="shared" si="0"/>
        <v>19</v>
      </c>
    </row>
    <row r="33" spans="1:22" ht="14.25" customHeight="1">
      <c r="A33" s="61">
        <f t="shared" ref="A33:A34" si="1">B11</f>
        <v>0.02</v>
      </c>
      <c r="B33" s="16" t="s">
        <v>121</v>
      </c>
      <c r="C33" s="62">
        <f>C47</f>
        <v>14</v>
      </c>
      <c r="D33" s="63">
        <f t="shared" ref="D33:V33" si="2">$C33*(1+$A33)^D$32</f>
        <v>14.280000000000001</v>
      </c>
      <c r="E33" s="63">
        <f t="shared" si="2"/>
        <v>14.5656</v>
      </c>
      <c r="F33" s="63">
        <f t="shared" si="2"/>
        <v>14.856911999999999</v>
      </c>
      <c r="G33" s="63">
        <f t="shared" si="2"/>
        <v>15.15405024</v>
      </c>
      <c r="H33" s="63">
        <f t="shared" si="2"/>
        <v>15.457131244799999</v>
      </c>
      <c r="I33" s="63">
        <f t="shared" si="2"/>
        <v>15.766273869696001</v>
      </c>
      <c r="J33" s="63">
        <f t="shared" si="2"/>
        <v>16.081599347089917</v>
      </c>
      <c r="K33" s="63">
        <f t="shared" si="2"/>
        <v>16.403231334031716</v>
      </c>
      <c r="L33" s="63">
        <f t="shared" si="2"/>
        <v>16.731295960712352</v>
      </c>
      <c r="M33" s="63">
        <f t="shared" si="2"/>
        <v>17.065921879926599</v>
      </c>
      <c r="N33" s="63">
        <f t="shared" si="2"/>
        <v>17.40724031752513</v>
      </c>
      <c r="O33" s="63">
        <f t="shared" si="2"/>
        <v>17.755385123875634</v>
      </c>
      <c r="P33" s="63">
        <f t="shared" si="2"/>
        <v>18.110492826353145</v>
      </c>
      <c r="Q33" s="63">
        <f t="shared" si="2"/>
        <v>18.472702682880211</v>
      </c>
      <c r="R33" s="63">
        <f t="shared" si="2"/>
        <v>18.84215673653781</v>
      </c>
      <c r="S33" s="63">
        <f t="shared" si="2"/>
        <v>19.218999871268569</v>
      </c>
      <c r="T33" s="63">
        <f t="shared" si="2"/>
        <v>19.603379868693942</v>
      </c>
      <c r="U33" s="63">
        <f t="shared" si="2"/>
        <v>19.995447466067819</v>
      </c>
      <c r="V33" s="63">
        <f t="shared" si="2"/>
        <v>20.395356415389173</v>
      </c>
    </row>
    <row r="34" spans="1:22" ht="14.25" customHeight="1">
      <c r="A34" s="61">
        <f t="shared" si="1"/>
        <v>2.9000000000000001E-2</v>
      </c>
      <c r="B34" s="16" t="s">
        <v>122</v>
      </c>
      <c r="C34" s="62">
        <f>C33*(0.85)</f>
        <v>11.9</v>
      </c>
      <c r="D34" s="63">
        <f t="shared" ref="D34:V34" si="3">$C34*(1+$A34)^D$32</f>
        <v>12.245099999999999</v>
      </c>
      <c r="E34" s="63">
        <f t="shared" si="3"/>
        <v>12.600207899999999</v>
      </c>
      <c r="F34" s="63">
        <f t="shared" si="3"/>
        <v>12.965613929099998</v>
      </c>
      <c r="G34" s="63">
        <f t="shared" si="3"/>
        <v>13.341616733043898</v>
      </c>
      <c r="H34" s="63">
        <f t="shared" si="3"/>
        <v>13.728523618302169</v>
      </c>
      <c r="I34" s="63">
        <f t="shared" si="3"/>
        <v>14.126650803232932</v>
      </c>
      <c r="J34" s="63">
        <f t="shared" si="3"/>
        <v>14.536323676526688</v>
      </c>
      <c r="K34" s="63">
        <f t="shared" si="3"/>
        <v>14.957877063145961</v>
      </c>
      <c r="L34" s="63">
        <f t="shared" si="3"/>
        <v>15.391655497977192</v>
      </c>
      <c r="M34" s="63">
        <f t="shared" si="3"/>
        <v>15.838013507418532</v>
      </c>
      <c r="N34" s="63">
        <f t="shared" si="3"/>
        <v>16.297315899133668</v>
      </c>
      <c r="O34" s="63">
        <f t="shared" si="3"/>
        <v>16.769938060208542</v>
      </c>
      <c r="P34" s="63">
        <f t="shared" si="3"/>
        <v>17.25626626395459</v>
      </c>
      <c r="Q34" s="63">
        <f t="shared" si="3"/>
        <v>17.756697985609271</v>
      </c>
      <c r="R34" s="63">
        <f t="shared" si="3"/>
        <v>18.271642227191943</v>
      </c>
      <c r="S34" s="63">
        <f t="shared" si="3"/>
        <v>18.801519851780508</v>
      </c>
      <c r="T34" s="63">
        <f t="shared" si="3"/>
        <v>19.34676392748214</v>
      </c>
      <c r="U34" s="63">
        <f t="shared" si="3"/>
        <v>19.907820081379121</v>
      </c>
      <c r="V34" s="63">
        <f t="shared" si="3"/>
        <v>20.485146863739114</v>
      </c>
    </row>
    <row r="35" spans="1:22" ht="14.25" customHeight="1"/>
    <row r="36" spans="1:22" ht="14.25" customHeight="1">
      <c r="A36" s="63">
        <f>SUM(C36:V36)</f>
        <v>-23.63848329562175</v>
      </c>
      <c r="B36" s="63" t="s">
        <v>123</v>
      </c>
      <c r="C36" s="63">
        <f t="shared" ref="C36:V36" si="4">C34-C33</f>
        <v>-2.0999999999999996</v>
      </c>
      <c r="D36" s="63">
        <f t="shared" si="4"/>
        <v>-2.0349000000000022</v>
      </c>
      <c r="E36" s="63">
        <f t="shared" si="4"/>
        <v>-1.9653921000000008</v>
      </c>
      <c r="F36" s="63">
        <f t="shared" si="4"/>
        <v>-1.8912980709000013</v>
      </c>
      <c r="G36" s="63">
        <f t="shared" si="4"/>
        <v>-1.8124335069561024</v>
      </c>
      <c r="H36" s="63">
        <f t="shared" si="4"/>
        <v>-1.7286076264978298</v>
      </c>
      <c r="I36" s="63">
        <f t="shared" si="4"/>
        <v>-1.6396230664630682</v>
      </c>
      <c r="J36" s="63">
        <f t="shared" si="4"/>
        <v>-1.5452756705632282</v>
      </c>
      <c r="K36" s="63">
        <f t="shared" si="4"/>
        <v>-1.4453542708857547</v>
      </c>
      <c r="L36" s="63">
        <f t="shared" si="4"/>
        <v>-1.3396404627351597</v>
      </c>
      <c r="M36" s="63">
        <f t="shared" si="4"/>
        <v>-1.2279083725080664</v>
      </c>
      <c r="N36" s="63">
        <f t="shared" si="4"/>
        <v>-1.1099244183914614</v>
      </c>
      <c r="O36" s="63">
        <f t="shared" si="4"/>
        <v>-0.98544706366709178</v>
      </c>
      <c r="P36" s="63">
        <f t="shared" si="4"/>
        <v>-0.85422656239855499</v>
      </c>
      <c r="Q36" s="63">
        <f t="shared" si="4"/>
        <v>-0.71600469727093952</v>
      </c>
      <c r="R36" s="63">
        <f t="shared" si="4"/>
        <v>-0.57051450934586612</v>
      </c>
      <c r="S36" s="63">
        <f t="shared" si="4"/>
        <v>-0.41748001948806035</v>
      </c>
      <c r="T36" s="63">
        <f t="shared" si="4"/>
        <v>-0.25661594121180187</v>
      </c>
      <c r="U36" s="63">
        <f t="shared" si="4"/>
        <v>-8.7627384688698129E-2</v>
      </c>
      <c r="V36" s="63">
        <f t="shared" si="4"/>
        <v>8.9790448349940988E-2</v>
      </c>
    </row>
    <row r="37" spans="1:22" ht="14.25" customHeight="1">
      <c r="A37" s="64">
        <f>C37</f>
        <v>0.1</v>
      </c>
      <c r="B37" s="16" t="s">
        <v>124</v>
      </c>
      <c r="C37" s="65">
        <f>B14</f>
        <v>0.1</v>
      </c>
    </row>
    <row r="38" spans="1:22" ht="14.25" customHeight="1">
      <c r="A38" s="66">
        <f t="array" ref="A38">(C36+NPV(A37,D36:V36))</f>
        <v>-14.159002564019108</v>
      </c>
      <c r="B38" s="16" t="s">
        <v>125</v>
      </c>
    </row>
    <row r="39" spans="1:22" ht="14.25" customHeight="1">
      <c r="A39" s="51"/>
    </row>
    <row r="40" spans="1:22" ht="14.25" customHeight="1">
      <c r="A40" s="51"/>
    </row>
    <row r="41" spans="1:22" ht="14.25" customHeight="1"/>
    <row r="42" spans="1:22" ht="14.25" customHeight="1"/>
    <row r="43" spans="1:22" ht="14.25" customHeight="1"/>
    <row r="44" spans="1:22" ht="14.25" customHeight="1">
      <c r="A44" s="16" t="s">
        <v>126</v>
      </c>
      <c r="C44" s="16" t="s">
        <v>117</v>
      </c>
    </row>
    <row r="45" spans="1:22" ht="14.25" customHeight="1">
      <c r="C45" s="16" t="s">
        <v>119</v>
      </c>
    </row>
    <row r="46" spans="1:22" ht="14.25" customHeight="1">
      <c r="A46" s="67" t="s">
        <v>120</v>
      </c>
      <c r="C46" s="16">
        <v>0</v>
      </c>
      <c r="D46" s="16">
        <f t="shared" ref="D46:V46" si="5">C46+1</f>
        <v>1</v>
      </c>
      <c r="E46" s="16">
        <f t="shared" si="5"/>
        <v>2</v>
      </c>
      <c r="F46" s="16">
        <f t="shared" si="5"/>
        <v>3</v>
      </c>
      <c r="G46" s="16">
        <f t="shared" si="5"/>
        <v>4</v>
      </c>
      <c r="H46" s="16">
        <f t="shared" si="5"/>
        <v>5</v>
      </c>
      <c r="I46" s="16">
        <f t="shared" si="5"/>
        <v>6</v>
      </c>
      <c r="J46" s="16">
        <f t="shared" si="5"/>
        <v>7</v>
      </c>
      <c r="K46" s="16">
        <f t="shared" si="5"/>
        <v>8</v>
      </c>
      <c r="L46" s="16">
        <f t="shared" si="5"/>
        <v>9</v>
      </c>
      <c r="M46" s="16">
        <f t="shared" si="5"/>
        <v>10</v>
      </c>
      <c r="N46" s="16">
        <f t="shared" si="5"/>
        <v>11</v>
      </c>
      <c r="O46" s="16">
        <f t="shared" si="5"/>
        <v>12</v>
      </c>
      <c r="P46" s="16">
        <f t="shared" si="5"/>
        <v>13</v>
      </c>
      <c r="Q46" s="16">
        <f t="shared" si="5"/>
        <v>14</v>
      </c>
      <c r="R46" s="16">
        <f t="shared" si="5"/>
        <v>15</v>
      </c>
      <c r="S46" s="16">
        <f t="shared" si="5"/>
        <v>16</v>
      </c>
      <c r="T46" s="16">
        <f t="shared" si="5"/>
        <v>17</v>
      </c>
      <c r="U46" s="16">
        <f t="shared" si="5"/>
        <v>18</v>
      </c>
      <c r="V46" s="16">
        <f t="shared" si="5"/>
        <v>19</v>
      </c>
    </row>
    <row r="47" spans="1:22" ht="14.25" customHeight="1">
      <c r="A47" s="61">
        <f>B11</f>
        <v>0.02</v>
      </c>
      <c r="B47" s="16" t="s">
        <v>121</v>
      </c>
      <c r="C47" s="33">
        <v>14</v>
      </c>
      <c r="D47" s="63">
        <f t="shared" ref="D47:V47" si="6">$C47*(1+$A47)^D$32</f>
        <v>14.280000000000001</v>
      </c>
      <c r="E47" s="63">
        <f t="shared" si="6"/>
        <v>14.5656</v>
      </c>
      <c r="F47" s="63">
        <f t="shared" si="6"/>
        <v>14.856911999999999</v>
      </c>
      <c r="G47" s="63">
        <f t="shared" si="6"/>
        <v>15.15405024</v>
      </c>
      <c r="H47" s="63">
        <f t="shared" si="6"/>
        <v>15.457131244799999</v>
      </c>
      <c r="I47" s="63">
        <f t="shared" si="6"/>
        <v>15.766273869696001</v>
      </c>
      <c r="J47" s="63">
        <f t="shared" si="6"/>
        <v>16.081599347089917</v>
      </c>
      <c r="K47" s="63">
        <f t="shared" si="6"/>
        <v>16.403231334031716</v>
      </c>
      <c r="L47" s="63">
        <f t="shared" si="6"/>
        <v>16.731295960712352</v>
      </c>
      <c r="M47" s="63">
        <f t="shared" si="6"/>
        <v>17.065921879926599</v>
      </c>
      <c r="N47" s="63">
        <f t="shared" si="6"/>
        <v>17.40724031752513</v>
      </c>
      <c r="O47" s="63">
        <f t="shared" si="6"/>
        <v>17.755385123875634</v>
      </c>
      <c r="P47" s="63">
        <f t="shared" si="6"/>
        <v>18.110492826353145</v>
      </c>
      <c r="Q47" s="63">
        <f t="shared" si="6"/>
        <v>18.472702682880211</v>
      </c>
      <c r="R47" s="63">
        <f t="shared" si="6"/>
        <v>18.84215673653781</v>
      </c>
      <c r="S47" s="63">
        <f t="shared" si="6"/>
        <v>19.218999871268569</v>
      </c>
      <c r="T47" s="63">
        <f t="shared" si="6"/>
        <v>19.603379868693942</v>
      </c>
      <c r="U47" s="63">
        <f t="shared" si="6"/>
        <v>19.995447466067819</v>
      </c>
      <c r="V47" s="63">
        <f t="shared" si="6"/>
        <v>20.395356415389173</v>
      </c>
    </row>
    <row r="48" spans="1:22" ht="14.25" customHeight="1">
      <c r="A48" s="68">
        <v>0.02</v>
      </c>
      <c r="B48" s="16" t="s">
        <v>127</v>
      </c>
      <c r="C48" s="62">
        <f>(1-A50)*C47</f>
        <v>10.5</v>
      </c>
      <c r="D48" s="63">
        <f t="shared" ref="D48:V48" si="7">$C48*(1+$A48)^D$32</f>
        <v>10.71</v>
      </c>
      <c r="E48" s="63">
        <f t="shared" si="7"/>
        <v>10.924199999999999</v>
      </c>
      <c r="F48" s="63">
        <f t="shared" si="7"/>
        <v>11.142683999999999</v>
      </c>
      <c r="G48" s="63">
        <f t="shared" si="7"/>
        <v>11.365537679999999</v>
      </c>
      <c r="H48" s="63">
        <f t="shared" si="7"/>
        <v>11.5928484336</v>
      </c>
      <c r="I48" s="63">
        <f t="shared" si="7"/>
        <v>11.824705402272</v>
      </c>
      <c r="J48" s="63">
        <f t="shared" si="7"/>
        <v>12.061199510317438</v>
      </c>
      <c r="K48" s="63">
        <f t="shared" si="7"/>
        <v>12.302423500523789</v>
      </c>
      <c r="L48" s="63">
        <f t="shared" si="7"/>
        <v>12.548471970534264</v>
      </c>
      <c r="M48" s="63">
        <f t="shared" si="7"/>
        <v>12.799441409944949</v>
      </c>
      <c r="N48" s="63">
        <f t="shared" si="7"/>
        <v>13.055430238143845</v>
      </c>
      <c r="O48" s="63">
        <f t="shared" si="7"/>
        <v>13.316538842906725</v>
      </c>
      <c r="P48" s="63">
        <f t="shared" si="7"/>
        <v>13.582869619764859</v>
      </c>
      <c r="Q48" s="63">
        <f t="shared" si="7"/>
        <v>13.854527012160158</v>
      </c>
      <c r="R48" s="63">
        <f t="shared" si="7"/>
        <v>14.131617552403357</v>
      </c>
      <c r="S48" s="63">
        <f t="shared" si="7"/>
        <v>14.414249903451427</v>
      </c>
      <c r="T48" s="63">
        <f t="shared" si="7"/>
        <v>14.702534901520457</v>
      </c>
      <c r="U48" s="63">
        <f t="shared" si="7"/>
        <v>14.996585599550864</v>
      </c>
      <c r="V48" s="63">
        <f t="shared" si="7"/>
        <v>15.29651731154188</v>
      </c>
    </row>
    <row r="49" spans="1:22" ht="14.25" customHeight="1">
      <c r="A49" s="39"/>
      <c r="C49" s="62"/>
      <c r="D49" s="63"/>
      <c r="E49" s="63"/>
      <c r="F49" s="63"/>
      <c r="G49" s="63"/>
      <c r="H49" s="63"/>
      <c r="I49" s="63"/>
      <c r="J49" s="63"/>
      <c r="K49" s="63"/>
      <c r="L49" s="63"/>
      <c r="M49" s="63"/>
      <c r="N49" s="63"/>
      <c r="O49" s="63"/>
      <c r="P49" s="63"/>
      <c r="Q49" s="63"/>
      <c r="R49" s="63"/>
      <c r="S49" s="63"/>
      <c r="T49" s="63"/>
      <c r="U49" s="63"/>
      <c r="V49" s="63"/>
    </row>
    <row r="50" spans="1:22" ht="14.25" customHeight="1">
      <c r="A50" s="69">
        <v>0.25</v>
      </c>
      <c r="B50" s="16" t="s">
        <v>128</v>
      </c>
      <c r="C50" s="49"/>
    </row>
    <row r="51" spans="1:22" ht="14.25" customHeight="1">
      <c r="A51" s="63">
        <f>SUM(C51:V51)</f>
        <v>-85.040794296212013</v>
      </c>
      <c r="B51" s="63" t="s">
        <v>123</v>
      </c>
      <c r="C51" s="63">
        <f t="shared" ref="C51:V51" si="8">C48-C47</f>
        <v>-3.5</v>
      </c>
      <c r="D51" s="63">
        <f t="shared" si="8"/>
        <v>-3.5700000000000003</v>
      </c>
      <c r="E51" s="63">
        <f t="shared" si="8"/>
        <v>-3.6414000000000009</v>
      </c>
      <c r="F51" s="63">
        <f t="shared" si="8"/>
        <v>-3.7142280000000003</v>
      </c>
      <c r="G51" s="63">
        <f t="shared" si="8"/>
        <v>-3.7885125600000009</v>
      </c>
      <c r="H51" s="63">
        <f t="shared" si="8"/>
        <v>-3.8642828111999989</v>
      </c>
      <c r="I51" s="63">
        <f t="shared" si="8"/>
        <v>-3.9415684674240001</v>
      </c>
      <c r="J51" s="63">
        <f t="shared" si="8"/>
        <v>-4.0203998367724783</v>
      </c>
      <c r="K51" s="63">
        <f t="shared" si="8"/>
        <v>-4.1008078335079272</v>
      </c>
      <c r="L51" s="63">
        <f t="shared" si="8"/>
        <v>-4.1828239901780879</v>
      </c>
      <c r="M51" s="63">
        <f t="shared" si="8"/>
        <v>-4.2664804699816496</v>
      </c>
      <c r="N51" s="63">
        <f t="shared" si="8"/>
        <v>-4.3518100793812842</v>
      </c>
      <c r="O51" s="63">
        <f t="shared" si="8"/>
        <v>-4.4388462809689084</v>
      </c>
      <c r="P51" s="63">
        <f t="shared" si="8"/>
        <v>-4.5276232065882862</v>
      </c>
      <c r="Q51" s="63">
        <f t="shared" si="8"/>
        <v>-4.6181756707200528</v>
      </c>
      <c r="R51" s="63">
        <f t="shared" si="8"/>
        <v>-4.7105391841344524</v>
      </c>
      <c r="S51" s="63">
        <f t="shared" si="8"/>
        <v>-4.8047499678171413</v>
      </c>
      <c r="T51" s="63">
        <f t="shared" si="8"/>
        <v>-4.9008449671734855</v>
      </c>
      <c r="U51" s="63">
        <f t="shared" si="8"/>
        <v>-4.9988618665169557</v>
      </c>
      <c r="V51" s="63">
        <f t="shared" si="8"/>
        <v>-5.0988391038472933</v>
      </c>
    </row>
    <row r="52" spans="1:22" ht="14.25" customHeight="1">
      <c r="A52" s="64">
        <f>A37</f>
        <v>0.1</v>
      </c>
      <c r="B52" s="16" t="s">
        <v>124</v>
      </c>
      <c r="C52" s="65">
        <f>B14</f>
        <v>0.1</v>
      </c>
    </row>
    <row r="53" spans="1:22" ht="14.25" customHeight="1">
      <c r="A53" s="66">
        <f t="array" ref="A53">C51+NPV(A52,D51:V51)</f>
        <v>-37.495313047920995</v>
      </c>
      <c r="B53" s="16" t="s">
        <v>129</v>
      </c>
    </row>
    <row r="54" spans="1:22" ht="14.25" customHeight="1">
      <c r="A54" s="70">
        <f>(A53-A38)/100</f>
        <v>-0.23336310483901887</v>
      </c>
      <c r="B54" s="16" t="s">
        <v>130</v>
      </c>
      <c r="G54" s="52"/>
    </row>
    <row r="55" spans="1:22" ht="14.25" customHeight="1">
      <c r="A55" s="66"/>
      <c r="G55" s="52"/>
    </row>
    <row r="56" spans="1:22" ht="31.5" customHeight="1">
      <c r="A56" s="71" t="str">
        <f>"Is it your intention to remain " &amp; A50*100 &amp; " percent below the utility CSEGS rate for the entire 20 years of this grant?  (YES or NO)"</f>
        <v>Is it your intention to remain 25 percent below the utility CSEGS rate for the entire 20 years of this grant?  (YES or NO)</v>
      </c>
      <c r="B56" s="33"/>
      <c r="G56" s="52"/>
    </row>
    <row r="57" spans="1:22" ht="14.25" customHeight="1">
      <c r="A57" s="51"/>
      <c r="G57" s="52"/>
    </row>
    <row r="58" spans="1:22" ht="14.25" customHeight="1">
      <c r="A58" s="16" t="s">
        <v>60</v>
      </c>
    </row>
    <row r="59" spans="1:22" ht="14.25" customHeight="1">
      <c r="A59" s="16" t="s">
        <v>61</v>
      </c>
    </row>
    <row r="60" spans="1:22" ht="14.25" customHeight="1"/>
    <row r="61" spans="1:22" ht="14.25" customHeight="1"/>
    <row r="62" spans="1:22" ht="14.25" customHeight="1"/>
    <row r="63" spans="1:22" ht="14.25" customHeight="1"/>
    <row r="64" spans="1:22" ht="14.25" customHeight="1"/>
    <row r="65" spans="2:22" ht="14.25" customHeight="1"/>
    <row r="66" spans="2:22" ht="14.25" customHeight="1"/>
    <row r="67" spans="2:22" ht="14.25" customHeight="1"/>
    <row r="68" spans="2:22" ht="14.25" customHeight="1"/>
    <row r="69" spans="2:22" ht="14.25" customHeight="1">
      <c r="C69" s="16">
        <v>1</v>
      </c>
      <c r="D69" s="16">
        <v>0.98</v>
      </c>
      <c r="E69" s="16">
        <f t="shared" ref="E69:V69" si="9">D69-0.005</f>
        <v>0.97499999999999998</v>
      </c>
      <c r="F69" s="16">
        <f t="shared" si="9"/>
        <v>0.97</v>
      </c>
      <c r="G69" s="16">
        <f t="shared" si="9"/>
        <v>0.96499999999999997</v>
      </c>
      <c r="H69" s="16">
        <f t="shared" si="9"/>
        <v>0.96</v>
      </c>
      <c r="I69" s="16">
        <f t="shared" si="9"/>
        <v>0.95499999999999996</v>
      </c>
      <c r="J69" s="16">
        <f t="shared" si="9"/>
        <v>0.95</v>
      </c>
      <c r="K69" s="16">
        <f t="shared" si="9"/>
        <v>0.94499999999999995</v>
      </c>
      <c r="L69" s="16">
        <f t="shared" si="9"/>
        <v>0.94</v>
      </c>
      <c r="M69" s="16">
        <f t="shared" si="9"/>
        <v>0.93499999999999994</v>
      </c>
      <c r="N69" s="16">
        <f t="shared" si="9"/>
        <v>0.92999999999999994</v>
      </c>
      <c r="O69" s="16">
        <f t="shared" si="9"/>
        <v>0.92499999999999993</v>
      </c>
      <c r="P69" s="16">
        <f t="shared" si="9"/>
        <v>0.91999999999999993</v>
      </c>
      <c r="Q69" s="16">
        <f t="shared" si="9"/>
        <v>0.91499999999999992</v>
      </c>
      <c r="R69" s="16">
        <f t="shared" si="9"/>
        <v>0.90999999999999992</v>
      </c>
      <c r="S69" s="16">
        <f t="shared" si="9"/>
        <v>0.90499999999999992</v>
      </c>
      <c r="T69" s="16">
        <f t="shared" si="9"/>
        <v>0.89999999999999991</v>
      </c>
      <c r="U69" s="16">
        <f t="shared" si="9"/>
        <v>0.89499999999999991</v>
      </c>
      <c r="V69" s="16">
        <f t="shared" si="9"/>
        <v>0.8899999999999999</v>
      </c>
    </row>
    <row r="70" spans="2:22" ht="14.25" customHeight="1">
      <c r="C70" s="16">
        <f>SUM(C69:V69)/20</f>
        <v>0.93824999999999981</v>
      </c>
    </row>
    <row r="71" spans="2:22" ht="14.25" customHeight="1"/>
    <row r="72" spans="2:22" ht="14.25" customHeight="1"/>
    <row r="73" spans="2:22" ht="14.25" customHeight="1"/>
    <row r="74" spans="2:22" ht="14.25" customHeight="1"/>
    <row r="75" spans="2:22" ht="14.25" customHeight="1"/>
    <row r="76" spans="2:22" ht="14.25" customHeight="1"/>
    <row r="77" spans="2:22" ht="14.25" customHeight="1"/>
    <row r="78" spans="2:22" ht="14.25" customHeight="1"/>
    <row r="79" spans="2:22" ht="14.25" customHeight="1"/>
    <row r="80" spans="2:22" ht="14.25" customHeight="1">
      <c r="B80" s="16" t="s">
        <v>131</v>
      </c>
    </row>
    <row r="81" spans="2:2" ht="14.25" customHeight="1">
      <c r="B81" s="16" t="s">
        <v>132</v>
      </c>
    </row>
    <row r="82" spans="2:2" ht="14.25" customHeight="1"/>
    <row r="83" spans="2:2" ht="14.25" customHeight="1"/>
    <row r="84" spans="2:2" ht="14.25" customHeight="1"/>
    <row r="85" spans="2:2" ht="14.25" customHeight="1"/>
    <row r="86" spans="2:2" ht="14.25" customHeight="1"/>
    <row r="87" spans="2:2" ht="14.25" customHeight="1"/>
    <row r="88" spans="2:2" ht="14.25" customHeight="1"/>
    <row r="89" spans="2:2" ht="14.25" customHeight="1"/>
    <row r="90" spans="2:2" ht="14.25" customHeight="1"/>
    <row r="91" spans="2:2" ht="14.25" customHeight="1"/>
    <row r="92" spans="2:2" ht="14.25" customHeight="1"/>
    <row r="93" spans="2:2" ht="14.25" customHeight="1"/>
    <row r="94" spans="2:2" ht="14.25" customHeight="1"/>
    <row r="95" spans="2:2" ht="14.25" customHeight="1"/>
    <row r="96" spans="2:2" ht="14.25" customHeight="1"/>
    <row r="97" spans="2:2" ht="14.25" customHeight="1"/>
    <row r="98" spans="2:2" ht="14.25" customHeight="1"/>
    <row r="99" spans="2:2" ht="14.25" customHeight="1"/>
    <row r="100" spans="2:2" ht="14.25" customHeight="1"/>
    <row r="101" spans="2:2" ht="14.25" customHeight="1"/>
    <row r="102" spans="2:2" ht="14.25" customHeight="1">
      <c r="B102" s="16" t="s">
        <v>133</v>
      </c>
    </row>
    <row r="103" spans="2:2" ht="14.25" customHeight="1">
      <c r="B103" s="16" t="s">
        <v>86</v>
      </c>
    </row>
    <row r="104" spans="2:2" ht="14.25" customHeight="1"/>
    <row r="105" spans="2:2" ht="14.25" customHeight="1"/>
    <row r="106" spans="2:2" ht="14.25" customHeight="1"/>
    <row r="107" spans="2:2" ht="14.25" customHeight="1"/>
    <row r="108" spans="2:2" ht="14.25" customHeight="1"/>
    <row r="109" spans="2:2" ht="14.25" customHeight="1"/>
    <row r="110" spans="2:2" ht="14.25" customHeight="1"/>
    <row r="111" spans="2:2" ht="14.25" customHeight="1"/>
    <row r="112" spans="2: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E2:G2"/>
  </mergeCells>
  <dataValidations count="2">
    <dataValidation type="list" allowBlank="1" showErrorMessage="1" sqref="B3" xr:uid="{00000000-0002-0000-0200-000000000000}">
      <formula1>$B$102:$B$104</formula1>
    </dataValidation>
    <dataValidation type="list" allowBlank="1" showInputMessage="1" showErrorMessage="1" prompt="YES or NO" sqref="B56" xr:uid="{00000000-0002-0000-0200-000001000000}">
      <formula1>$B$80:$B$81</formula1>
    </dataValidation>
  </dataValidations>
  <pageMargins left="0.7" right="0.7" top="0.75" bottom="0.75" header="0" footer="0"/>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B1:S1000"/>
  <sheetViews>
    <sheetView workbookViewId="0"/>
  </sheetViews>
  <sheetFormatPr defaultColWidth="14.42578125" defaultRowHeight="15" customHeight="1"/>
  <cols>
    <col min="1" max="2" width="8.7109375" customWidth="1"/>
    <col min="3" max="3" width="12.28515625" customWidth="1"/>
    <col min="4" max="26" width="8.7109375" customWidth="1"/>
  </cols>
  <sheetData>
    <row r="1" spans="2:19" ht="14.25" customHeight="1"/>
    <row r="2" spans="2:19" ht="14.25" customHeight="1">
      <c r="B2" s="17"/>
      <c r="C2" s="72" t="s">
        <v>134</v>
      </c>
      <c r="D2" s="73" t="s">
        <v>135</v>
      </c>
      <c r="E2" s="17"/>
      <c r="F2" s="17" t="s">
        <v>136</v>
      </c>
      <c r="G2" s="17" t="s">
        <v>137</v>
      </c>
      <c r="H2" s="17" t="s">
        <v>138</v>
      </c>
      <c r="I2" s="17"/>
      <c r="J2" s="17" t="s">
        <v>139</v>
      </c>
      <c r="K2" s="17" t="s">
        <v>140</v>
      </c>
      <c r="L2" s="17" t="s">
        <v>141</v>
      </c>
      <c r="M2" s="17" t="s">
        <v>142</v>
      </c>
      <c r="N2" s="17" t="s">
        <v>143</v>
      </c>
      <c r="O2" s="17" t="s">
        <v>144</v>
      </c>
      <c r="P2" s="74" t="s">
        <v>145</v>
      </c>
      <c r="Q2" s="17" t="s">
        <v>146</v>
      </c>
      <c r="R2" s="75" t="s">
        <v>102</v>
      </c>
      <c r="S2" s="75" t="s">
        <v>147</v>
      </c>
    </row>
    <row r="3" spans="2:19" ht="14.25" customHeight="1">
      <c r="B3" s="16" t="s">
        <v>148</v>
      </c>
      <c r="C3" s="33"/>
      <c r="D3" s="39" t="e">
        <f t="shared" ref="D3:D14" si="0">C3/SUM($C$3:$C$14)</f>
        <v>#DIV/0!</v>
      </c>
      <c r="F3" s="33"/>
      <c r="G3" s="33"/>
      <c r="H3" s="33"/>
      <c r="J3" s="33"/>
      <c r="K3" s="33"/>
      <c r="L3" s="33"/>
      <c r="M3" s="33"/>
      <c r="N3" s="33"/>
      <c r="O3" s="33"/>
      <c r="P3" s="33"/>
      <c r="Q3" s="16">
        <v>0</v>
      </c>
      <c r="R3" s="16">
        <f t="shared" ref="R3:R14" si="1">SUM(F3:Q3)</f>
        <v>0</v>
      </c>
      <c r="S3" s="16" t="e">
        <f t="shared" ref="S3:S14" si="2">R3*D3</f>
        <v>#DIV/0!</v>
      </c>
    </row>
    <row r="4" spans="2:19" ht="14.25" customHeight="1">
      <c r="B4" s="16" t="s">
        <v>149</v>
      </c>
      <c r="C4" s="33"/>
      <c r="D4" s="39" t="e">
        <f t="shared" si="0"/>
        <v>#DIV/0!</v>
      </c>
      <c r="F4" s="33"/>
      <c r="G4" s="33"/>
      <c r="H4" s="33"/>
      <c r="J4" s="33"/>
      <c r="K4" s="33"/>
      <c r="L4" s="33"/>
      <c r="M4" s="33"/>
      <c r="N4" s="33"/>
      <c r="O4" s="33"/>
      <c r="P4" s="33"/>
      <c r="Q4" s="16">
        <v>0</v>
      </c>
      <c r="R4" s="16">
        <f t="shared" si="1"/>
        <v>0</v>
      </c>
      <c r="S4" s="16" t="e">
        <f t="shared" si="2"/>
        <v>#DIV/0!</v>
      </c>
    </row>
    <row r="5" spans="2:19" ht="14.25" customHeight="1">
      <c r="B5" s="16" t="s">
        <v>150</v>
      </c>
      <c r="C5" s="33"/>
      <c r="D5" s="39" t="e">
        <f t="shared" si="0"/>
        <v>#DIV/0!</v>
      </c>
      <c r="F5" s="33"/>
      <c r="G5" s="33"/>
      <c r="H5" s="33"/>
      <c r="J5" s="33"/>
      <c r="K5" s="33"/>
      <c r="L5" s="33"/>
      <c r="M5" s="33"/>
      <c r="N5" s="33"/>
      <c r="O5" s="33"/>
      <c r="P5" s="33"/>
      <c r="Q5" s="16">
        <v>0</v>
      </c>
      <c r="R5" s="16">
        <f t="shared" si="1"/>
        <v>0</v>
      </c>
      <c r="S5" s="16" t="e">
        <f t="shared" si="2"/>
        <v>#DIV/0!</v>
      </c>
    </row>
    <row r="6" spans="2:19" ht="14.25" customHeight="1">
      <c r="B6" s="16" t="s">
        <v>151</v>
      </c>
      <c r="C6" s="33"/>
      <c r="D6" s="39" t="e">
        <f t="shared" si="0"/>
        <v>#DIV/0!</v>
      </c>
      <c r="F6" s="33"/>
      <c r="G6" s="33"/>
      <c r="H6" s="33"/>
      <c r="J6" s="33"/>
      <c r="K6" s="33"/>
      <c r="L6" s="33"/>
      <c r="M6" s="33"/>
      <c r="N6" s="33"/>
      <c r="O6" s="33"/>
      <c r="P6" s="33"/>
      <c r="Q6" s="16">
        <v>0</v>
      </c>
      <c r="R6" s="16">
        <f t="shared" si="1"/>
        <v>0</v>
      </c>
      <c r="S6" s="16" t="e">
        <f t="shared" si="2"/>
        <v>#DIV/0!</v>
      </c>
    </row>
    <row r="7" spans="2:19" ht="14.25" customHeight="1">
      <c r="B7" s="16" t="s">
        <v>152</v>
      </c>
      <c r="C7" s="33"/>
      <c r="D7" s="39" t="e">
        <f t="shared" si="0"/>
        <v>#DIV/0!</v>
      </c>
      <c r="F7" s="33"/>
      <c r="G7" s="33"/>
      <c r="H7" s="33"/>
      <c r="J7" s="33"/>
      <c r="K7" s="33"/>
      <c r="L7" s="33"/>
      <c r="M7" s="33"/>
      <c r="N7" s="33"/>
      <c r="O7" s="33"/>
      <c r="P7" s="33"/>
      <c r="Q7" s="16">
        <v>0</v>
      </c>
      <c r="R7" s="16">
        <f t="shared" si="1"/>
        <v>0</v>
      </c>
      <c r="S7" s="16" t="e">
        <f t="shared" si="2"/>
        <v>#DIV/0!</v>
      </c>
    </row>
    <row r="8" spans="2:19" ht="14.25" customHeight="1">
      <c r="B8" s="16" t="s">
        <v>153</v>
      </c>
      <c r="C8" s="33"/>
      <c r="D8" s="39" t="e">
        <f t="shared" si="0"/>
        <v>#DIV/0!</v>
      </c>
      <c r="F8" s="33"/>
      <c r="G8" s="33"/>
      <c r="H8" s="33"/>
      <c r="J8" s="33"/>
      <c r="K8" s="33"/>
      <c r="L8" s="33"/>
      <c r="M8" s="33"/>
      <c r="N8" s="33"/>
      <c r="O8" s="33"/>
      <c r="P8" s="33"/>
      <c r="Q8" s="16">
        <v>0</v>
      </c>
      <c r="R8" s="16">
        <f t="shared" si="1"/>
        <v>0</v>
      </c>
      <c r="S8" s="16" t="e">
        <f t="shared" si="2"/>
        <v>#DIV/0!</v>
      </c>
    </row>
    <row r="9" spans="2:19" ht="14.25" customHeight="1">
      <c r="B9" s="16" t="s">
        <v>154</v>
      </c>
      <c r="C9" s="33"/>
      <c r="D9" s="39" t="e">
        <f t="shared" si="0"/>
        <v>#DIV/0!</v>
      </c>
      <c r="F9" s="33"/>
      <c r="G9" s="33"/>
      <c r="H9" s="33"/>
      <c r="J9" s="33"/>
      <c r="K9" s="33"/>
      <c r="L9" s="33"/>
      <c r="M9" s="33"/>
      <c r="N9" s="33"/>
      <c r="O9" s="33"/>
      <c r="P9" s="33"/>
      <c r="Q9" s="16">
        <v>0</v>
      </c>
      <c r="R9" s="16">
        <f t="shared" si="1"/>
        <v>0</v>
      </c>
      <c r="S9" s="16" t="e">
        <f t="shared" si="2"/>
        <v>#DIV/0!</v>
      </c>
    </row>
    <row r="10" spans="2:19" ht="14.25" customHeight="1">
      <c r="B10" s="16" t="s">
        <v>155</v>
      </c>
      <c r="C10" s="33"/>
      <c r="D10" s="39" t="e">
        <f t="shared" si="0"/>
        <v>#DIV/0!</v>
      </c>
      <c r="F10" s="33"/>
      <c r="G10" s="33"/>
      <c r="H10" s="33"/>
      <c r="J10" s="33"/>
      <c r="K10" s="33"/>
      <c r="L10" s="33"/>
      <c r="M10" s="33"/>
      <c r="N10" s="33"/>
      <c r="O10" s="33"/>
      <c r="P10" s="33"/>
      <c r="Q10" s="16">
        <v>0</v>
      </c>
      <c r="R10" s="16">
        <f t="shared" si="1"/>
        <v>0</v>
      </c>
      <c r="S10" s="16" t="e">
        <f t="shared" si="2"/>
        <v>#DIV/0!</v>
      </c>
    </row>
    <row r="11" spans="2:19" ht="14.25" customHeight="1">
      <c r="B11" s="16" t="s">
        <v>156</v>
      </c>
      <c r="C11" s="33"/>
      <c r="D11" s="39" t="e">
        <f t="shared" si="0"/>
        <v>#DIV/0!</v>
      </c>
      <c r="F11" s="33"/>
      <c r="G11" s="33"/>
      <c r="H11" s="33"/>
      <c r="J11" s="33"/>
      <c r="K11" s="33"/>
      <c r="L11" s="33"/>
      <c r="M11" s="33"/>
      <c r="N11" s="33"/>
      <c r="O11" s="33"/>
      <c r="P11" s="33"/>
      <c r="Q11" s="16">
        <v>0</v>
      </c>
      <c r="R11" s="16">
        <f t="shared" si="1"/>
        <v>0</v>
      </c>
      <c r="S11" s="16" t="e">
        <f t="shared" si="2"/>
        <v>#DIV/0!</v>
      </c>
    </row>
    <row r="12" spans="2:19" ht="14.25" customHeight="1">
      <c r="B12" s="16" t="s">
        <v>157</v>
      </c>
      <c r="C12" s="33"/>
      <c r="D12" s="39" t="e">
        <f t="shared" si="0"/>
        <v>#DIV/0!</v>
      </c>
      <c r="F12" s="33"/>
      <c r="G12" s="33"/>
      <c r="H12" s="33"/>
      <c r="J12" s="33"/>
      <c r="K12" s="33"/>
      <c r="L12" s="33"/>
      <c r="M12" s="33"/>
      <c r="N12" s="33"/>
      <c r="O12" s="33"/>
      <c r="P12" s="33"/>
      <c r="Q12" s="16">
        <v>0</v>
      </c>
      <c r="R12" s="16">
        <f t="shared" si="1"/>
        <v>0</v>
      </c>
      <c r="S12" s="16" t="e">
        <f t="shared" si="2"/>
        <v>#DIV/0!</v>
      </c>
    </row>
    <row r="13" spans="2:19" ht="14.25" customHeight="1">
      <c r="B13" s="16" t="s">
        <v>158</v>
      </c>
      <c r="C13" s="33"/>
      <c r="D13" s="39" t="e">
        <f t="shared" si="0"/>
        <v>#DIV/0!</v>
      </c>
      <c r="F13" s="33"/>
      <c r="G13" s="33"/>
      <c r="H13" s="33"/>
      <c r="J13" s="33"/>
      <c r="K13" s="33"/>
      <c r="L13" s="33"/>
      <c r="M13" s="33"/>
      <c r="N13" s="33"/>
      <c r="O13" s="33"/>
      <c r="P13" s="33"/>
      <c r="Q13" s="16">
        <v>0</v>
      </c>
      <c r="R13" s="16">
        <f t="shared" si="1"/>
        <v>0</v>
      </c>
      <c r="S13" s="16" t="e">
        <f t="shared" si="2"/>
        <v>#DIV/0!</v>
      </c>
    </row>
    <row r="14" spans="2:19" ht="14.25" customHeight="1">
      <c r="B14" s="16" t="s">
        <v>159</v>
      </c>
      <c r="C14" s="33"/>
      <c r="D14" s="39" t="e">
        <f t="shared" si="0"/>
        <v>#DIV/0!</v>
      </c>
      <c r="F14" s="33"/>
      <c r="G14" s="33"/>
      <c r="H14" s="33"/>
      <c r="J14" s="33"/>
      <c r="K14" s="33"/>
      <c r="L14" s="33"/>
      <c r="M14" s="33"/>
      <c r="N14" s="33"/>
      <c r="O14" s="33"/>
      <c r="P14" s="33"/>
      <c r="Q14" s="16">
        <v>0</v>
      </c>
      <c r="R14" s="16">
        <f t="shared" si="1"/>
        <v>0</v>
      </c>
      <c r="S14" s="16" t="e">
        <f t="shared" si="2"/>
        <v>#DIV/0!</v>
      </c>
    </row>
    <row r="15" spans="2:19" ht="14.25" customHeight="1">
      <c r="D15" s="39"/>
    </row>
    <row r="16" spans="2:19" ht="14.25" customHeight="1">
      <c r="D16" s="39"/>
    </row>
    <row r="17" spans="2:19" ht="14.25" customHeight="1">
      <c r="D17" s="39"/>
      <c r="N17" s="16" t="s">
        <v>160</v>
      </c>
      <c r="Q17" s="16" t="s">
        <v>161</v>
      </c>
      <c r="S17" s="76" t="e">
        <f>SUM(S3:S14)</f>
        <v>#DIV/0!</v>
      </c>
    </row>
    <row r="18" spans="2:19" ht="14.25" customHeight="1"/>
    <row r="19" spans="2:19" ht="14.25" customHeight="1"/>
    <row r="20" spans="2:19" ht="14.25" customHeight="1">
      <c r="B20" s="33" t="s">
        <v>162</v>
      </c>
      <c r="C20" s="33"/>
      <c r="D20" s="33"/>
    </row>
    <row r="21" spans="2:19" ht="14.25" customHeight="1"/>
    <row r="22" spans="2:19" ht="14.25" customHeight="1"/>
    <row r="23" spans="2:19" ht="14.25" customHeight="1"/>
    <row r="24" spans="2:19" ht="14.25" customHeight="1"/>
    <row r="25" spans="2:19" ht="14.25" customHeight="1"/>
    <row r="26" spans="2:19" ht="14.25" customHeight="1"/>
    <row r="27" spans="2:19" ht="14.25" customHeight="1"/>
    <row r="28" spans="2:19" ht="14.25" customHeight="1"/>
    <row r="29" spans="2:19" ht="14.25" customHeight="1"/>
    <row r="30" spans="2:19" ht="14.25" customHeight="1"/>
    <row r="31" spans="2:19" ht="14.25" customHeight="1"/>
    <row r="32" spans="2:19"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B1:Q1000"/>
  <sheetViews>
    <sheetView workbookViewId="0"/>
  </sheetViews>
  <sheetFormatPr defaultColWidth="14.42578125" defaultRowHeight="15" customHeight="1"/>
  <cols>
    <col min="1" max="26" width="8.7109375" customWidth="1"/>
  </cols>
  <sheetData>
    <row r="1" spans="2:17" ht="14.25" customHeight="1"/>
    <row r="2" spans="2:17" ht="14.25" customHeight="1">
      <c r="B2" s="17"/>
      <c r="C2" s="72" t="s">
        <v>163</v>
      </c>
      <c r="D2" s="73" t="s">
        <v>135</v>
      </c>
      <c r="E2" s="17"/>
      <c r="F2" s="17" t="s">
        <v>164</v>
      </c>
      <c r="G2" s="17"/>
      <c r="H2" s="17"/>
      <c r="I2" s="17"/>
      <c r="J2" s="17" t="s">
        <v>139</v>
      </c>
      <c r="K2" s="17" t="s">
        <v>140</v>
      </c>
      <c r="L2" s="17" t="s">
        <v>141</v>
      </c>
      <c r="M2" s="17" t="s">
        <v>142</v>
      </c>
      <c r="N2" s="17" t="s">
        <v>143</v>
      </c>
      <c r="O2" s="17" t="s">
        <v>146</v>
      </c>
      <c r="P2" s="75" t="s">
        <v>102</v>
      </c>
      <c r="Q2" s="75" t="s">
        <v>147</v>
      </c>
    </row>
    <row r="3" spans="2:17" ht="14.25" customHeight="1">
      <c r="B3" s="16" t="s">
        <v>148</v>
      </c>
      <c r="C3" s="33"/>
      <c r="D3" s="39" t="e">
        <f t="shared" ref="D3:D14" si="0">C3/SUM($C$3:$C$14)</f>
        <v>#DIV/0!</v>
      </c>
      <c r="F3" s="33"/>
      <c r="G3" s="16">
        <v>0</v>
      </c>
      <c r="H3" s="16">
        <v>0</v>
      </c>
      <c r="I3" s="16">
        <v>0</v>
      </c>
      <c r="J3" s="33"/>
      <c r="K3" s="33"/>
      <c r="L3" s="33"/>
      <c r="M3" s="33"/>
      <c r="N3" s="33"/>
      <c r="O3" s="16">
        <v>0</v>
      </c>
      <c r="P3" s="16">
        <f t="shared" ref="P3:P14" si="1">SUM(F3:O3)</f>
        <v>0</v>
      </c>
      <c r="Q3" s="16" t="e">
        <f t="shared" ref="Q3:Q14" si="2">P3*D3</f>
        <v>#DIV/0!</v>
      </c>
    </row>
    <row r="4" spans="2:17" ht="14.25" customHeight="1">
      <c r="B4" s="16" t="s">
        <v>149</v>
      </c>
      <c r="C4" s="33"/>
      <c r="D4" s="39" t="e">
        <f t="shared" si="0"/>
        <v>#DIV/0!</v>
      </c>
      <c r="F4" s="33"/>
      <c r="G4" s="16">
        <v>0</v>
      </c>
      <c r="H4" s="16">
        <v>0</v>
      </c>
      <c r="I4" s="16">
        <v>0</v>
      </c>
      <c r="J4" s="33"/>
      <c r="K4" s="33"/>
      <c r="L4" s="33"/>
      <c r="M4" s="33"/>
      <c r="N4" s="33"/>
      <c r="O4" s="16">
        <v>0</v>
      </c>
      <c r="P4" s="16">
        <f t="shared" si="1"/>
        <v>0</v>
      </c>
      <c r="Q4" s="16" t="e">
        <f t="shared" si="2"/>
        <v>#DIV/0!</v>
      </c>
    </row>
    <row r="5" spans="2:17" ht="14.25" customHeight="1">
      <c r="B5" s="16" t="s">
        <v>150</v>
      </c>
      <c r="C5" s="33"/>
      <c r="D5" s="39" t="e">
        <f t="shared" si="0"/>
        <v>#DIV/0!</v>
      </c>
      <c r="F5" s="33"/>
      <c r="G5" s="16">
        <v>0</v>
      </c>
      <c r="H5" s="16">
        <v>0</v>
      </c>
      <c r="I5" s="16">
        <v>0</v>
      </c>
      <c r="J5" s="33"/>
      <c r="K5" s="33"/>
      <c r="L5" s="33"/>
      <c r="M5" s="33"/>
      <c r="N5" s="33"/>
      <c r="O5" s="16">
        <v>0</v>
      </c>
      <c r="P5" s="16">
        <f t="shared" si="1"/>
        <v>0</v>
      </c>
      <c r="Q5" s="16" t="e">
        <f t="shared" si="2"/>
        <v>#DIV/0!</v>
      </c>
    </row>
    <row r="6" spans="2:17" ht="14.25" customHeight="1">
      <c r="B6" s="16" t="s">
        <v>151</v>
      </c>
      <c r="C6" s="33"/>
      <c r="D6" s="39" t="e">
        <f t="shared" si="0"/>
        <v>#DIV/0!</v>
      </c>
      <c r="F6" s="33"/>
      <c r="G6" s="16">
        <v>0</v>
      </c>
      <c r="H6" s="16">
        <v>0</v>
      </c>
      <c r="I6" s="16">
        <v>0</v>
      </c>
      <c r="J6" s="33"/>
      <c r="K6" s="33"/>
      <c r="L6" s="33"/>
      <c r="M6" s="33"/>
      <c r="N6" s="33"/>
      <c r="O6" s="16">
        <v>0</v>
      </c>
      <c r="P6" s="16">
        <f t="shared" si="1"/>
        <v>0</v>
      </c>
      <c r="Q6" s="16" t="e">
        <f t="shared" si="2"/>
        <v>#DIV/0!</v>
      </c>
    </row>
    <row r="7" spans="2:17" ht="14.25" customHeight="1">
      <c r="B7" s="16" t="s">
        <v>152</v>
      </c>
      <c r="C7" s="33"/>
      <c r="D7" s="39" t="e">
        <f t="shared" si="0"/>
        <v>#DIV/0!</v>
      </c>
      <c r="F7" s="33"/>
      <c r="G7" s="16">
        <v>0</v>
      </c>
      <c r="H7" s="16">
        <v>0</v>
      </c>
      <c r="I7" s="16">
        <v>0</v>
      </c>
      <c r="J7" s="33"/>
      <c r="K7" s="33"/>
      <c r="L7" s="33"/>
      <c r="M7" s="33"/>
      <c r="N7" s="33"/>
      <c r="O7" s="16">
        <v>0</v>
      </c>
      <c r="P7" s="16">
        <f t="shared" si="1"/>
        <v>0</v>
      </c>
      <c r="Q7" s="16" t="e">
        <f t="shared" si="2"/>
        <v>#DIV/0!</v>
      </c>
    </row>
    <row r="8" spans="2:17" ht="14.25" customHeight="1">
      <c r="B8" s="16" t="s">
        <v>153</v>
      </c>
      <c r="C8" s="33"/>
      <c r="D8" s="39" t="e">
        <f t="shared" si="0"/>
        <v>#DIV/0!</v>
      </c>
      <c r="F8" s="33"/>
      <c r="G8" s="16">
        <v>0</v>
      </c>
      <c r="H8" s="16">
        <v>0</v>
      </c>
      <c r="I8" s="16">
        <v>0</v>
      </c>
      <c r="J8" s="33"/>
      <c r="K8" s="33"/>
      <c r="L8" s="33"/>
      <c r="M8" s="33"/>
      <c r="N8" s="33"/>
      <c r="O8" s="16">
        <v>0</v>
      </c>
      <c r="P8" s="16">
        <f t="shared" si="1"/>
        <v>0</v>
      </c>
      <c r="Q8" s="16" t="e">
        <f t="shared" si="2"/>
        <v>#DIV/0!</v>
      </c>
    </row>
    <row r="9" spans="2:17" ht="14.25" customHeight="1">
      <c r="B9" s="16" t="s">
        <v>154</v>
      </c>
      <c r="C9" s="33"/>
      <c r="D9" s="39" t="e">
        <f t="shared" si="0"/>
        <v>#DIV/0!</v>
      </c>
      <c r="F9" s="33"/>
      <c r="G9" s="16">
        <v>0</v>
      </c>
      <c r="H9" s="16">
        <v>0</v>
      </c>
      <c r="I9" s="16">
        <v>0</v>
      </c>
      <c r="J9" s="33"/>
      <c r="K9" s="33"/>
      <c r="L9" s="33"/>
      <c r="M9" s="33"/>
      <c r="N9" s="33"/>
      <c r="O9" s="16">
        <v>0</v>
      </c>
      <c r="P9" s="16">
        <f t="shared" si="1"/>
        <v>0</v>
      </c>
      <c r="Q9" s="16" t="e">
        <f t="shared" si="2"/>
        <v>#DIV/0!</v>
      </c>
    </row>
    <row r="10" spans="2:17" ht="14.25" customHeight="1">
      <c r="B10" s="16" t="s">
        <v>155</v>
      </c>
      <c r="C10" s="33"/>
      <c r="D10" s="39" t="e">
        <f t="shared" si="0"/>
        <v>#DIV/0!</v>
      </c>
      <c r="F10" s="33"/>
      <c r="G10" s="16">
        <v>0</v>
      </c>
      <c r="H10" s="16">
        <v>0</v>
      </c>
      <c r="I10" s="16">
        <v>0</v>
      </c>
      <c r="J10" s="33"/>
      <c r="K10" s="33"/>
      <c r="L10" s="33"/>
      <c r="M10" s="33"/>
      <c r="N10" s="33"/>
      <c r="O10" s="16">
        <v>0</v>
      </c>
      <c r="P10" s="16">
        <f t="shared" si="1"/>
        <v>0</v>
      </c>
      <c r="Q10" s="16" t="e">
        <f t="shared" si="2"/>
        <v>#DIV/0!</v>
      </c>
    </row>
    <row r="11" spans="2:17" ht="14.25" customHeight="1">
      <c r="B11" s="16" t="s">
        <v>156</v>
      </c>
      <c r="C11" s="33"/>
      <c r="D11" s="39" t="e">
        <f t="shared" si="0"/>
        <v>#DIV/0!</v>
      </c>
      <c r="F11" s="33"/>
      <c r="G11" s="16">
        <v>0</v>
      </c>
      <c r="H11" s="16">
        <v>0</v>
      </c>
      <c r="I11" s="16">
        <v>0</v>
      </c>
      <c r="J11" s="33"/>
      <c r="K11" s="33"/>
      <c r="L11" s="33"/>
      <c r="M11" s="33"/>
      <c r="N11" s="33"/>
      <c r="O11" s="16">
        <v>0</v>
      </c>
      <c r="P11" s="16">
        <f t="shared" si="1"/>
        <v>0</v>
      </c>
      <c r="Q11" s="16" t="e">
        <f t="shared" si="2"/>
        <v>#DIV/0!</v>
      </c>
    </row>
    <row r="12" spans="2:17" ht="14.25" customHeight="1">
      <c r="B12" s="16" t="s">
        <v>157</v>
      </c>
      <c r="C12" s="33"/>
      <c r="D12" s="39" t="e">
        <f t="shared" si="0"/>
        <v>#DIV/0!</v>
      </c>
      <c r="F12" s="33"/>
      <c r="G12" s="16">
        <v>0</v>
      </c>
      <c r="H12" s="16">
        <v>0</v>
      </c>
      <c r="I12" s="16">
        <v>0</v>
      </c>
      <c r="J12" s="33"/>
      <c r="K12" s="33"/>
      <c r="L12" s="33"/>
      <c r="M12" s="33"/>
      <c r="N12" s="33"/>
      <c r="O12" s="16">
        <v>0</v>
      </c>
      <c r="P12" s="16">
        <f t="shared" si="1"/>
        <v>0</v>
      </c>
      <c r="Q12" s="16" t="e">
        <f t="shared" si="2"/>
        <v>#DIV/0!</v>
      </c>
    </row>
    <row r="13" spans="2:17" ht="14.25" customHeight="1">
      <c r="B13" s="16" t="s">
        <v>158</v>
      </c>
      <c r="C13" s="33"/>
      <c r="D13" s="39" t="e">
        <f t="shared" si="0"/>
        <v>#DIV/0!</v>
      </c>
      <c r="F13" s="33"/>
      <c r="G13" s="77">
        <v>0</v>
      </c>
      <c r="H13" s="77">
        <v>0</v>
      </c>
      <c r="I13" s="77">
        <v>0</v>
      </c>
      <c r="J13" s="33"/>
      <c r="K13" s="33"/>
      <c r="L13" s="33"/>
      <c r="M13" s="33"/>
      <c r="N13" s="33"/>
      <c r="O13" s="16">
        <v>0</v>
      </c>
      <c r="P13" s="16">
        <f t="shared" si="1"/>
        <v>0</v>
      </c>
      <c r="Q13" s="16" t="e">
        <f t="shared" si="2"/>
        <v>#DIV/0!</v>
      </c>
    </row>
    <row r="14" spans="2:17" ht="14.25" customHeight="1">
      <c r="B14" s="16" t="s">
        <v>159</v>
      </c>
      <c r="C14" s="33"/>
      <c r="D14" s="39" t="e">
        <f t="shared" si="0"/>
        <v>#DIV/0!</v>
      </c>
      <c r="F14" s="33"/>
      <c r="G14" s="77">
        <v>0</v>
      </c>
      <c r="H14" s="77">
        <v>0</v>
      </c>
      <c r="I14" s="77">
        <v>0</v>
      </c>
      <c r="J14" s="33"/>
      <c r="K14" s="33"/>
      <c r="L14" s="33"/>
      <c r="M14" s="33"/>
      <c r="N14" s="33"/>
      <c r="O14" s="16">
        <v>0</v>
      </c>
      <c r="P14" s="16">
        <f t="shared" si="1"/>
        <v>0</v>
      </c>
      <c r="Q14" s="16" t="e">
        <f t="shared" si="2"/>
        <v>#DIV/0!</v>
      </c>
    </row>
    <row r="15" spans="2:17" ht="14.25" customHeight="1">
      <c r="D15" s="39"/>
    </row>
    <row r="16" spans="2:17" ht="14.25" customHeight="1">
      <c r="D16" s="39"/>
    </row>
    <row r="17" spans="2:17" ht="14.25" customHeight="1">
      <c r="D17" s="39"/>
      <c r="N17" s="16" t="s">
        <v>165</v>
      </c>
      <c r="O17" s="16" t="s">
        <v>161</v>
      </c>
      <c r="Q17" s="76" t="e">
        <f>SUM(Q3:Q14)</f>
        <v>#DIV/0!</v>
      </c>
    </row>
    <row r="18" spans="2:17" ht="14.25" customHeight="1"/>
    <row r="19" spans="2:17" ht="14.25" customHeight="1"/>
    <row r="20" spans="2:17" ht="14.25" customHeight="1">
      <c r="B20" s="33" t="s">
        <v>162</v>
      </c>
      <c r="C20" s="33"/>
      <c r="D20" s="33"/>
    </row>
    <row r="21" spans="2:17" ht="14.25" customHeight="1"/>
    <row r="22" spans="2:17" ht="14.25" customHeight="1"/>
    <row r="23" spans="2:17" ht="14.25" customHeight="1"/>
    <row r="24" spans="2:17" ht="14.25" customHeight="1"/>
    <row r="25" spans="2:17" ht="14.25" customHeight="1"/>
    <row r="26" spans="2:17" ht="14.25" customHeight="1"/>
    <row r="27" spans="2:17" ht="14.25" customHeight="1"/>
    <row r="28" spans="2:17" ht="14.25" customHeight="1"/>
    <row r="29" spans="2:17" ht="14.25" customHeight="1"/>
    <row r="30" spans="2:17" ht="14.25" customHeight="1"/>
    <row r="31" spans="2:17" ht="14.25" customHeight="1"/>
    <row r="32" spans="2:1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B1:S1000"/>
  <sheetViews>
    <sheetView workbookViewId="0"/>
  </sheetViews>
  <sheetFormatPr defaultColWidth="14.42578125" defaultRowHeight="15" customHeight="1"/>
  <cols>
    <col min="1" max="26" width="8.7109375" customWidth="1"/>
  </cols>
  <sheetData>
    <row r="1" spans="2:19" ht="14.25" customHeight="1"/>
    <row r="2" spans="2:19" ht="14.25" customHeight="1">
      <c r="B2" s="17"/>
      <c r="C2" s="72" t="s">
        <v>166</v>
      </c>
      <c r="D2" s="73" t="s">
        <v>135</v>
      </c>
      <c r="E2" s="17"/>
      <c r="F2" s="17" t="s">
        <v>167</v>
      </c>
      <c r="G2" s="17" t="s">
        <v>168</v>
      </c>
      <c r="H2" s="17" t="s">
        <v>169</v>
      </c>
      <c r="I2" s="17" t="s">
        <v>170</v>
      </c>
      <c r="J2" s="17"/>
      <c r="K2" s="17" t="s">
        <v>171</v>
      </c>
      <c r="L2" s="17" t="s">
        <v>172</v>
      </c>
      <c r="M2" s="17" t="s">
        <v>173</v>
      </c>
      <c r="N2" s="17" t="s">
        <v>174</v>
      </c>
      <c r="O2" s="17" t="s">
        <v>175</v>
      </c>
      <c r="P2" s="17" t="s">
        <v>140</v>
      </c>
      <c r="Q2" s="17" t="s">
        <v>146</v>
      </c>
      <c r="R2" s="78" t="s">
        <v>102</v>
      </c>
      <c r="S2" s="75" t="s">
        <v>147</v>
      </c>
    </row>
    <row r="3" spans="2:19" ht="14.25" customHeight="1">
      <c r="B3" s="16" t="s">
        <v>148</v>
      </c>
      <c r="C3" s="33"/>
      <c r="D3" s="39" t="e">
        <f t="shared" ref="D3:D14" si="0">C3/SUM($C$3:$C$14)</f>
        <v>#DIV/0!</v>
      </c>
      <c r="F3" s="33"/>
      <c r="G3" s="33"/>
      <c r="H3" s="33"/>
      <c r="I3" s="33"/>
      <c r="K3" s="33"/>
      <c r="L3" s="33"/>
      <c r="M3" s="33"/>
      <c r="N3" s="33"/>
      <c r="O3" s="33"/>
      <c r="P3" s="33"/>
      <c r="Q3" s="79">
        <v>0</v>
      </c>
      <c r="R3" s="80">
        <f t="shared" ref="R3:R14" si="1">SUM(F3:Q3)</f>
        <v>0</v>
      </c>
      <c r="S3" s="16" t="e">
        <f t="shared" ref="S3:S14" si="2">R3*D3</f>
        <v>#DIV/0!</v>
      </c>
    </row>
    <row r="4" spans="2:19" ht="14.25" customHeight="1">
      <c r="B4" s="16" t="s">
        <v>149</v>
      </c>
      <c r="C4" s="33"/>
      <c r="D4" s="39" t="e">
        <f t="shared" si="0"/>
        <v>#DIV/0!</v>
      </c>
      <c r="F4" s="33"/>
      <c r="G4" s="33"/>
      <c r="H4" s="33"/>
      <c r="I4" s="33"/>
      <c r="K4" s="33"/>
      <c r="L4" s="33"/>
      <c r="M4" s="33"/>
      <c r="N4" s="33"/>
      <c r="O4" s="33"/>
      <c r="P4" s="33"/>
      <c r="Q4" s="79">
        <v>0</v>
      </c>
      <c r="R4" s="80">
        <f t="shared" si="1"/>
        <v>0</v>
      </c>
      <c r="S4" s="16" t="e">
        <f t="shared" si="2"/>
        <v>#DIV/0!</v>
      </c>
    </row>
    <row r="5" spans="2:19" ht="14.25" customHeight="1">
      <c r="B5" s="16" t="s">
        <v>150</v>
      </c>
      <c r="C5" s="33"/>
      <c r="D5" s="39" t="e">
        <f t="shared" si="0"/>
        <v>#DIV/0!</v>
      </c>
      <c r="F5" s="33"/>
      <c r="G5" s="33"/>
      <c r="H5" s="33"/>
      <c r="I5" s="33"/>
      <c r="K5" s="33"/>
      <c r="L5" s="33"/>
      <c r="M5" s="33"/>
      <c r="N5" s="33"/>
      <c r="O5" s="33"/>
      <c r="P5" s="33"/>
      <c r="Q5" s="79">
        <v>0</v>
      </c>
      <c r="R5" s="80">
        <f t="shared" si="1"/>
        <v>0</v>
      </c>
      <c r="S5" s="16" t="e">
        <f t="shared" si="2"/>
        <v>#DIV/0!</v>
      </c>
    </row>
    <row r="6" spans="2:19" ht="14.25" customHeight="1">
      <c r="B6" s="16" t="s">
        <v>151</v>
      </c>
      <c r="C6" s="33"/>
      <c r="D6" s="39" t="e">
        <f t="shared" si="0"/>
        <v>#DIV/0!</v>
      </c>
      <c r="F6" s="33"/>
      <c r="G6" s="33"/>
      <c r="H6" s="33"/>
      <c r="I6" s="33"/>
      <c r="K6" s="33"/>
      <c r="L6" s="33"/>
      <c r="M6" s="33"/>
      <c r="N6" s="33"/>
      <c r="O6" s="33"/>
      <c r="P6" s="33"/>
      <c r="Q6" s="79">
        <v>0</v>
      </c>
      <c r="R6" s="80">
        <f t="shared" si="1"/>
        <v>0</v>
      </c>
      <c r="S6" s="16" t="e">
        <f t="shared" si="2"/>
        <v>#DIV/0!</v>
      </c>
    </row>
    <row r="7" spans="2:19" ht="14.25" customHeight="1">
      <c r="B7" s="16" t="s">
        <v>152</v>
      </c>
      <c r="C7" s="33"/>
      <c r="D7" s="39" t="e">
        <f t="shared" si="0"/>
        <v>#DIV/0!</v>
      </c>
      <c r="F7" s="33"/>
      <c r="G7" s="33"/>
      <c r="H7" s="33"/>
      <c r="I7" s="33"/>
      <c r="K7" s="33"/>
      <c r="L7" s="33"/>
      <c r="M7" s="33"/>
      <c r="N7" s="33"/>
      <c r="O7" s="33"/>
      <c r="P7" s="33"/>
      <c r="Q7" s="79">
        <v>0</v>
      </c>
      <c r="R7" s="80">
        <f t="shared" si="1"/>
        <v>0</v>
      </c>
      <c r="S7" s="16" t="e">
        <f t="shared" si="2"/>
        <v>#DIV/0!</v>
      </c>
    </row>
    <row r="8" spans="2:19" ht="14.25" customHeight="1">
      <c r="B8" s="16" t="s">
        <v>153</v>
      </c>
      <c r="C8" s="33"/>
      <c r="D8" s="39" t="e">
        <f t="shared" si="0"/>
        <v>#DIV/0!</v>
      </c>
      <c r="F8" s="33"/>
      <c r="G8" s="33"/>
      <c r="H8" s="33"/>
      <c r="I8" s="33"/>
      <c r="K8" s="33"/>
      <c r="L8" s="33"/>
      <c r="M8" s="33"/>
      <c r="N8" s="33"/>
      <c r="O8" s="33"/>
      <c r="P8" s="33"/>
      <c r="Q8" s="79">
        <v>0</v>
      </c>
      <c r="R8" s="80">
        <f t="shared" si="1"/>
        <v>0</v>
      </c>
      <c r="S8" s="16" t="e">
        <f t="shared" si="2"/>
        <v>#DIV/0!</v>
      </c>
    </row>
    <row r="9" spans="2:19" ht="14.25" customHeight="1">
      <c r="B9" s="16" t="s">
        <v>154</v>
      </c>
      <c r="C9" s="33"/>
      <c r="D9" s="39" t="e">
        <f t="shared" si="0"/>
        <v>#DIV/0!</v>
      </c>
      <c r="F9" s="33"/>
      <c r="G9" s="33"/>
      <c r="H9" s="33"/>
      <c r="I9" s="33"/>
      <c r="K9" s="33"/>
      <c r="L9" s="33"/>
      <c r="M9" s="33"/>
      <c r="N9" s="33"/>
      <c r="O9" s="33"/>
      <c r="P9" s="33"/>
      <c r="Q9" s="79">
        <v>0</v>
      </c>
      <c r="R9" s="80">
        <f t="shared" si="1"/>
        <v>0</v>
      </c>
      <c r="S9" s="16" t="e">
        <f t="shared" si="2"/>
        <v>#DIV/0!</v>
      </c>
    </row>
    <row r="10" spans="2:19" ht="14.25" customHeight="1">
      <c r="B10" s="16" t="s">
        <v>155</v>
      </c>
      <c r="C10" s="33"/>
      <c r="D10" s="39" t="e">
        <f t="shared" si="0"/>
        <v>#DIV/0!</v>
      </c>
      <c r="F10" s="33"/>
      <c r="G10" s="33"/>
      <c r="H10" s="33"/>
      <c r="I10" s="33"/>
      <c r="K10" s="33"/>
      <c r="L10" s="33"/>
      <c r="M10" s="33"/>
      <c r="N10" s="33"/>
      <c r="O10" s="33"/>
      <c r="P10" s="33"/>
      <c r="Q10" s="79">
        <v>0</v>
      </c>
      <c r="R10" s="80">
        <f t="shared" si="1"/>
        <v>0</v>
      </c>
      <c r="S10" s="16" t="e">
        <f t="shared" si="2"/>
        <v>#DIV/0!</v>
      </c>
    </row>
    <row r="11" spans="2:19" ht="14.25" customHeight="1">
      <c r="B11" s="16" t="s">
        <v>156</v>
      </c>
      <c r="C11" s="33"/>
      <c r="D11" s="39" t="e">
        <f t="shared" si="0"/>
        <v>#DIV/0!</v>
      </c>
      <c r="F11" s="33"/>
      <c r="G11" s="33"/>
      <c r="H11" s="33"/>
      <c r="I11" s="33"/>
      <c r="K11" s="33"/>
      <c r="L11" s="33"/>
      <c r="M11" s="33"/>
      <c r="N11" s="33"/>
      <c r="O11" s="33"/>
      <c r="P11" s="33"/>
      <c r="Q11" s="79">
        <v>0</v>
      </c>
      <c r="R11" s="80">
        <f t="shared" si="1"/>
        <v>0</v>
      </c>
      <c r="S11" s="16" t="e">
        <f t="shared" si="2"/>
        <v>#DIV/0!</v>
      </c>
    </row>
    <row r="12" spans="2:19" ht="14.25" customHeight="1">
      <c r="B12" s="16" t="s">
        <v>157</v>
      </c>
      <c r="C12" s="33"/>
      <c r="D12" s="39" t="e">
        <f t="shared" si="0"/>
        <v>#DIV/0!</v>
      </c>
      <c r="F12" s="33"/>
      <c r="G12" s="33"/>
      <c r="H12" s="33"/>
      <c r="I12" s="33"/>
      <c r="K12" s="33"/>
      <c r="L12" s="33"/>
      <c r="M12" s="33"/>
      <c r="N12" s="33"/>
      <c r="O12" s="33"/>
      <c r="P12" s="33"/>
      <c r="Q12" s="79">
        <v>0</v>
      </c>
      <c r="R12" s="80">
        <f t="shared" si="1"/>
        <v>0</v>
      </c>
      <c r="S12" s="16" t="e">
        <f t="shared" si="2"/>
        <v>#DIV/0!</v>
      </c>
    </row>
    <row r="13" spans="2:19" ht="14.25" customHeight="1">
      <c r="B13" s="16" t="s">
        <v>158</v>
      </c>
      <c r="C13" s="33"/>
      <c r="D13" s="39" t="e">
        <f t="shared" si="0"/>
        <v>#DIV/0!</v>
      </c>
      <c r="F13" s="33"/>
      <c r="G13" s="33"/>
      <c r="H13" s="33"/>
      <c r="I13" s="33"/>
      <c r="K13" s="33"/>
      <c r="L13" s="33"/>
      <c r="M13" s="33"/>
      <c r="N13" s="33"/>
      <c r="O13" s="33"/>
      <c r="P13" s="33"/>
      <c r="Q13" s="79">
        <v>0</v>
      </c>
      <c r="R13" s="80">
        <f t="shared" si="1"/>
        <v>0</v>
      </c>
      <c r="S13" s="16" t="e">
        <f t="shared" si="2"/>
        <v>#DIV/0!</v>
      </c>
    </row>
    <row r="14" spans="2:19" ht="14.25" customHeight="1">
      <c r="B14" s="16" t="s">
        <v>159</v>
      </c>
      <c r="C14" s="33"/>
      <c r="D14" s="39" t="e">
        <f t="shared" si="0"/>
        <v>#DIV/0!</v>
      </c>
      <c r="F14" s="33"/>
      <c r="G14" s="33"/>
      <c r="H14" s="33"/>
      <c r="I14" s="33"/>
      <c r="K14" s="33"/>
      <c r="L14" s="33"/>
      <c r="M14" s="33"/>
      <c r="N14" s="33"/>
      <c r="O14" s="33"/>
      <c r="P14" s="33"/>
      <c r="Q14" s="79">
        <v>0</v>
      </c>
      <c r="R14" s="80">
        <f t="shared" si="1"/>
        <v>0</v>
      </c>
      <c r="S14" s="16" t="e">
        <f t="shared" si="2"/>
        <v>#DIV/0!</v>
      </c>
    </row>
    <row r="15" spans="2:19" ht="14.25" customHeight="1">
      <c r="D15" s="39"/>
      <c r="R15" s="80"/>
    </row>
    <row r="16" spans="2:19" ht="14.25" customHeight="1">
      <c r="D16" s="39"/>
      <c r="R16" s="80"/>
    </row>
    <row r="17" spans="2:19" ht="14.25" customHeight="1">
      <c r="D17" s="39"/>
      <c r="M17" s="16" t="s">
        <v>176</v>
      </c>
      <c r="N17" s="16" t="s">
        <v>177</v>
      </c>
      <c r="Q17" s="16" t="s">
        <v>161</v>
      </c>
      <c r="R17" s="80"/>
      <c r="S17" s="76" t="e">
        <f>SUM(S3:S14)</f>
        <v>#DIV/0!</v>
      </c>
    </row>
    <row r="18" spans="2:19" ht="14.25" customHeight="1"/>
    <row r="19" spans="2:19" ht="14.25" customHeight="1"/>
    <row r="20" spans="2:19" ht="14.25" customHeight="1">
      <c r="B20" s="33" t="s">
        <v>162</v>
      </c>
      <c r="C20" s="33"/>
      <c r="D20" s="33"/>
    </row>
    <row r="21" spans="2:19" ht="14.25" customHeight="1"/>
    <row r="22" spans="2:19" ht="14.25" customHeight="1"/>
    <row r="23" spans="2:19" ht="14.25" customHeight="1"/>
    <row r="24" spans="2:19" ht="14.25" customHeight="1"/>
    <row r="25" spans="2:19" ht="14.25" customHeight="1"/>
    <row r="26" spans="2:19" ht="14.25" customHeight="1"/>
    <row r="27" spans="2:19" ht="14.25" customHeight="1"/>
    <row r="28" spans="2:19" ht="14.25" customHeight="1"/>
    <row r="29" spans="2:19" ht="14.25" customHeight="1"/>
    <row r="30" spans="2:19" ht="14.25" customHeight="1"/>
    <row r="31" spans="2:19" ht="14.25" customHeight="1"/>
    <row r="32" spans="2:19"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B1:S1000"/>
  <sheetViews>
    <sheetView workbookViewId="0"/>
  </sheetViews>
  <sheetFormatPr defaultColWidth="14.42578125" defaultRowHeight="15" customHeight="1"/>
  <cols>
    <col min="1" max="2" width="8.7109375" customWidth="1"/>
    <col min="3" max="3" width="11.28515625" customWidth="1"/>
    <col min="4" max="6" width="8.7109375" customWidth="1"/>
    <col min="7" max="8" width="12.28515625" customWidth="1"/>
    <col min="9" max="14" width="8.7109375" customWidth="1"/>
    <col min="15" max="15" width="11.42578125" customWidth="1"/>
    <col min="16" max="16" width="10.85546875" customWidth="1"/>
    <col min="17" max="18" width="8.7109375" customWidth="1"/>
    <col min="19" max="19" width="11.85546875" customWidth="1"/>
    <col min="20" max="26" width="8.7109375" customWidth="1"/>
  </cols>
  <sheetData>
    <row r="1" spans="2:19" ht="14.25" customHeight="1"/>
    <row r="2" spans="2:19" ht="14.25" customHeight="1">
      <c r="B2" s="17"/>
      <c r="C2" s="72" t="s">
        <v>134</v>
      </c>
      <c r="D2" s="73" t="s">
        <v>135</v>
      </c>
      <c r="E2" s="17"/>
      <c r="F2" s="17" t="s">
        <v>136</v>
      </c>
      <c r="G2" s="17" t="s">
        <v>137</v>
      </c>
      <c r="H2" s="17" t="s">
        <v>138</v>
      </c>
      <c r="I2" s="17"/>
      <c r="J2" s="17" t="s">
        <v>139</v>
      </c>
      <c r="K2" s="17" t="s">
        <v>140</v>
      </c>
      <c r="L2" s="17" t="s">
        <v>141</v>
      </c>
      <c r="M2" s="17" t="s">
        <v>142</v>
      </c>
      <c r="N2" s="17" t="s">
        <v>143</v>
      </c>
      <c r="O2" s="17" t="s">
        <v>144</v>
      </c>
      <c r="P2" s="74" t="s">
        <v>145</v>
      </c>
      <c r="Q2" s="17" t="s">
        <v>146</v>
      </c>
      <c r="R2" s="75" t="s">
        <v>102</v>
      </c>
      <c r="S2" s="75" t="s">
        <v>147</v>
      </c>
    </row>
    <row r="3" spans="2:19" ht="14.25" customHeight="1">
      <c r="B3" s="16" t="s">
        <v>148</v>
      </c>
      <c r="C3" s="33"/>
      <c r="D3" s="39" t="e">
        <f t="shared" ref="D3:D14" si="0">C3/SUM($C$3:$C$14)</f>
        <v>#DIV/0!</v>
      </c>
      <c r="F3" s="33"/>
      <c r="G3" s="33"/>
      <c r="H3" s="33"/>
      <c r="J3" s="33"/>
      <c r="K3" s="33"/>
      <c r="L3" s="33"/>
      <c r="M3" s="33"/>
      <c r="N3" s="33"/>
      <c r="O3" s="33"/>
      <c r="P3" s="33"/>
      <c r="Q3" s="16">
        <v>0</v>
      </c>
      <c r="R3" s="16">
        <f t="shared" ref="R3:R14" si="1">SUM(F3:Q3)</f>
        <v>0</v>
      </c>
      <c r="S3" s="16" t="e">
        <f t="shared" ref="S3:S14" si="2">R3*D3</f>
        <v>#DIV/0!</v>
      </c>
    </row>
    <row r="4" spans="2:19" ht="14.25" customHeight="1">
      <c r="B4" s="16" t="s">
        <v>149</v>
      </c>
      <c r="C4" s="33"/>
      <c r="D4" s="39" t="e">
        <f t="shared" si="0"/>
        <v>#DIV/0!</v>
      </c>
      <c r="F4" s="33"/>
      <c r="G4" s="33"/>
      <c r="H4" s="33"/>
      <c r="J4" s="33"/>
      <c r="K4" s="33"/>
      <c r="L4" s="33"/>
      <c r="M4" s="33"/>
      <c r="N4" s="33"/>
      <c r="O4" s="33"/>
      <c r="P4" s="33"/>
      <c r="Q4" s="16">
        <v>0</v>
      </c>
      <c r="R4" s="16">
        <f t="shared" si="1"/>
        <v>0</v>
      </c>
      <c r="S4" s="16" t="e">
        <f t="shared" si="2"/>
        <v>#DIV/0!</v>
      </c>
    </row>
    <row r="5" spans="2:19" ht="14.25" customHeight="1">
      <c r="B5" s="16" t="s">
        <v>150</v>
      </c>
      <c r="C5" s="33"/>
      <c r="D5" s="39" t="e">
        <f t="shared" si="0"/>
        <v>#DIV/0!</v>
      </c>
      <c r="F5" s="33"/>
      <c r="G5" s="33"/>
      <c r="H5" s="33"/>
      <c r="J5" s="33"/>
      <c r="K5" s="33"/>
      <c r="L5" s="33"/>
      <c r="M5" s="33"/>
      <c r="N5" s="33"/>
      <c r="O5" s="33"/>
      <c r="P5" s="33"/>
      <c r="Q5" s="16">
        <v>0</v>
      </c>
      <c r="R5" s="16">
        <f t="shared" si="1"/>
        <v>0</v>
      </c>
      <c r="S5" s="16" t="e">
        <f t="shared" si="2"/>
        <v>#DIV/0!</v>
      </c>
    </row>
    <row r="6" spans="2:19" ht="14.25" customHeight="1">
      <c r="B6" s="16" t="s">
        <v>151</v>
      </c>
      <c r="C6" s="33"/>
      <c r="D6" s="39" t="e">
        <f t="shared" si="0"/>
        <v>#DIV/0!</v>
      </c>
      <c r="F6" s="33"/>
      <c r="G6" s="33"/>
      <c r="H6" s="33"/>
      <c r="J6" s="33"/>
      <c r="K6" s="33"/>
      <c r="L6" s="33"/>
      <c r="M6" s="33"/>
      <c r="N6" s="33"/>
      <c r="O6" s="33"/>
      <c r="P6" s="33"/>
      <c r="Q6" s="16">
        <v>0</v>
      </c>
      <c r="R6" s="16">
        <f t="shared" si="1"/>
        <v>0</v>
      </c>
      <c r="S6" s="16" t="e">
        <f t="shared" si="2"/>
        <v>#DIV/0!</v>
      </c>
    </row>
    <row r="7" spans="2:19" ht="14.25" customHeight="1">
      <c r="B7" s="16" t="s">
        <v>152</v>
      </c>
      <c r="C7" s="81"/>
      <c r="D7" s="39" t="e">
        <f t="shared" si="0"/>
        <v>#DIV/0!</v>
      </c>
      <c r="F7" s="33"/>
      <c r="G7" s="33"/>
      <c r="H7" s="33"/>
      <c r="J7" s="33"/>
      <c r="K7" s="33"/>
      <c r="L7" s="33"/>
      <c r="M7" s="33"/>
      <c r="N7" s="33"/>
      <c r="O7" s="33"/>
      <c r="P7" s="33"/>
      <c r="Q7" s="16">
        <v>0</v>
      </c>
      <c r="R7" s="16">
        <f t="shared" si="1"/>
        <v>0</v>
      </c>
      <c r="S7" s="16" t="e">
        <f t="shared" si="2"/>
        <v>#DIV/0!</v>
      </c>
    </row>
    <row r="8" spans="2:19" ht="14.25" customHeight="1">
      <c r="B8" s="16" t="s">
        <v>153</v>
      </c>
      <c r="C8" s="81"/>
      <c r="D8" s="39" t="e">
        <f t="shared" si="0"/>
        <v>#DIV/0!</v>
      </c>
      <c r="F8" s="33"/>
      <c r="G8" s="33"/>
      <c r="H8" s="33"/>
      <c r="J8" s="33"/>
      <c r="K8" s="33"/>
      <c r="L8" s="33"/>
      <c r="M8" s="33"/>
      <c r="N8" s="33"/>
      <c r="O8" s="33"/>
      <c r="P8" s="33"/>
      <c r="Q8" s="16">
        <v>0</v>
      </c>
      <c r="R8" s="16">
        <f t="shared" si="1"/>
        <v>0</v>
      </c>
      <c r="S8" s="16" t="e">
        <f t="shared" si="2"/>
        <v>#DIV/0!</v>
      </c>
    </row>
    <row r="9" spans="2:19" ht="14.25" customHeight="1">
      <c r="B9" s="16" t="s">
        <v>154</v>
      </c>
      <c r="C9" s="81"/>
      <c r="D9" s="39" t="e">
        <f t="shared" si="0"/>
        <v>#DIV/0!</v>
      </c>
      <c r="F9" s="33"/>
      <c r="G9" s="33"/>
      <c r="H9" s="33"/>
      <c r="J9" s="33"/>
      <c r="K9" s="33"/>
      <c r="L9" s="33"/>
      <c r="M9" s="33"/>
      <c r="N9" s="33"/>
      <c r="O9" s="33"/>
      <c r="P9" s="33"/>
      <c r="Q9" s="16">
        <v>0</v>
      </c>
      <c r="R9" s="16">
        <f t="shared" si="1"/>
        <v>0</v>
      </c>
      <c r="S9" s="16" t="e">
        <f t="shared" si="2"/>
        <v>#DIV/0!</v>
      </c>
    </row>
    <row r="10" spans="2:19" ht="14.25" customHeight="1">
      <c r="B10" s="16" t="s">
        <v>155</v>
      </c>
      <c r="C10" s="81"/>
      <c r="D10" s="39" t="e">
        <f t="shared" si="0"/>
        <v>#DIV/0!</v>
      </c>
      <c r="F10" s="33"/>
      <c r="G10" s="33"/>
      <c r="H10" s="33"/>
      <c r="J10" s="33"/>
      <c r="K10" s="33"/>
      <c r="L10" s="33"/>
      <c r="M10" s="33"/>
      <c r="N10" s="33"/>
      <c r="O10" s="33"/>
      <c r="P10" s="33"/>
      <c r="Q10" s="16">
        <v>0</v>
      </c>
      <c r="R10" s="16">
        <f t="shared" si="1"/>
        <v>0</v>
      </c>
      <c r="S10" s="16" t="e">
        <f t="shared" si="2"/>
        <v>#DIV/0!</v>
      </c>
    </row>
    <row r="11" spans="2:19" ht="14.25" customHeight="1">
      <c r="B11" s="16" t="s">
        <v>156</v>
      </c>
      <c r="C11" s="81"/>
      <c r="D11" s="39" t="e">
        <f t="shared" si="0"/>
        <v>#DIV/0!</v>
      </c>
      <c r="F11" s="33"/>
      <c r="G11" s="33"/>
      <c r="H11" s="33"/>
      <c r="J11" s="33"/>
      <c r="K11" s="33"/>
      <c r="L11" s="33"/>
      <c r="M11" s="33"/>
      <c r="N11" s="33"/>
      <c r="O11" s="33"/>
      <c r="P11" s="33"/>
      <c r="Q11" s="16">
        <v>0</v>
      </c>
      <c r="R11" s="16">
        <f t="shared" si="1"/>
        <v>0</v>
      </c>
      <c r="S11" s="16" t="e">
        <f t="shared" si="2"/>
        <v>#DIV/0!</v>
      </c>
    </row>
    <row r="12" spans="2:19" ht="14.25" customHeight="1">
      <c r="B12" s="16" t="s">
        <v>157</v>
      </c>
      <c r="C12" s="81"/>
      <c r="D12" s="39" t="e">
        <f t="shared" si="0"/>
        <v>#DIV/0!</v>
      </c>
      <c r="F12" s="33"/>
      <c r="G12" s="33"/>
      <c r="H12" s="33"/>
      <c r="J12" s="33"/>
      <c r="K12" s="33"/>
      <c r="L12" s="33"/>
      <c r="M12" s="33"/>
      <c r="N12" s="33"/>
      <c r="O12" s="33"/>
      <c r="P12" s="33"/>
      <c r="Q12" s="16">
        <v>0</v>
      </c>
      <c r="R12" s="16">
        <f t="shared" si="1"/>
        <v>0</v>
      </c>
      <c r="S12" s="16" t="e">
        <f t="shared" si="2"/>
        <v>#DIV/0!</v>
      </c>
    </row>
    <row r="13" spans="2:19" ht="14.25" customHeight="1">
      <c r="B13" s="16" t="s">
        <v>158</v>
      </c>
      <c r="C13" s="81"/>
      <c r="D13" s="39" t="e">
        <f t="shared" si="0"/>
        <v>#DIV/0!</v>
      </c>
      <c r="F13" s="33"/>
      <c r="G13" s="33"/>
      <c r="H13" s="33"/>
      <c r="J13" s="33"/>
      <c r="K13" s="33"/>
      <c r="L13" s="33"/>
      <c r="M13" s="33"/>
      <c r="N13" s="33"/>
      <c r="O13" s="33"/>
      <c r="P13" s="33"/>
      <c r="Q13" s="16">
        <v>0</v>
      </c>
      <c r="R13" s="16">
        <f t="shared" si="1"/>
        <v>0</v>
      </c>
      <c r="S13" s="16" t="e">
        <f t="shared" si="2"/>
        <v>#DIV/0!</v>
      </c>
    </row>
    <row r="14" spans="2:19" ht="14.25" customHeight="1">
      <c r="B14" s="16" t="s">
        <v>159</v>
      </c>
      <c r="C14" s="81"/>
      <c r="D14" s="39" t="e">
        <f t="shared" si="0"/>
        <v>#DIV/0!</v>
      </c>
      <c r="F14" s="33"/>
      <c r="G14" s="33"/>
      <c r="H14" s="33"/>
      <c r="J14" s="33"/>
      <c r="K14" s="33"/>
      <c r="L14" s="33"/>
      <c r="M14" s="33"/>
      <c r="N14" s="33"/>
      <c r="O14" s="33"/>
      <c r="P14" s="33"/>
      <c r="Q14" s="16">
        <v>0</v>
      </c>
      <c r="R14" s="16">
        <f t="shared" si="1"/>
        <v>0</v>
      </c>
      <c r="S14" s="16" t="e">
        <f t="shared" si="2"/>
        <v>#DIV/0!</v>
      </c>
    </row>
    <row r="15" spans="2:19" ht="14.25" customHeight="1">
      <c r="D15" s="39"/>
    </row>
    <row r="16" spans="2:19" ht="14.25" customHeight="1">
      <c r="D16" s="39"/>
    </row>
    <row r="17" spans="2:19" ht="14.25" customHeight="1">
      <c r="D17" s="39"/>
      <c r="M17" s="16" t="s">
        <v>178</v>
      </c>
      <c r="Q17" s="16" t="s">
        <v>161</v>
      </c>
      <c r="S17" s="76" t="e">
        <f>SUM(S3:S14)</f>
        <v>#DIV/0!</v>
      </c>
    </row>
    <row r="18" spans="2:19" ht="14.25" customHeight="1"/>
    <row r="19" spans="2:19" ht="14.25" customHeight="1"/>
    <row r="20" spans="2:19" ht="14.25" customHeight="1">
      <c r="B20" s="33" t="s">
        <v>162</v>
      </c>
      <c r="C20" s="33"/>
      <c r="D20" s="33"/>
    </row>
    <row r="21" spans="2:19" ht="14.25" customHeight="1"/>
    <row r="22" spans="2:19" ht="14.25" customHeight="1"/>
    <row r="23" spans="2:19" ht="14.25" customHeight="1"/>
    <row r="24" spans="2:19" ht="14.25" customHeight="1"/>
    <row r="25" spans="2:19" ht="14.25" customHeight="1"/>
    <row r="26" spans="2:19" ht="14.25" customHeight="1"/>
    <row r="27" spans="2:19" ht="14.25" customHeight="1"/>
    <row r="28" spans="2:19" ht="14.25" customHeight="1"/>
    <row r="29" spans="2:19" ht="14.25" customHeight="1"/>
    <row r="30" spans="2:19" ht="14.25" customHeight="1"/>
    <row r="31" spans="2:19" ht="14.25" customHeight="1"/>
    <row r="32" spans="2:19"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2148AAE66E00A4896E3F9FCB2FC0691" ma:contentTypeVersion="1" ma:contentTypeDescription="Create a new document." ma:contentTypeScope="" ma:versionID="b3551181b9de853868a9ed369d3638c0">
  <xsd:schema xmlns:xsd="http://www.w3.org/2001/XMLSchema" xmlns:xs="http://www.w3.org/2001/XMLSchema" xmlns:p="http://schemas.microsoft.com/office/2006/metadata/properties" targetNamespace="http://schemas.microsoft.com/office/2006/metadata/properties" ma:root="true" ma:fieldsID="7dcc10a156eb2aa295318eab019ded2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DCFF51F-FB7B-40F8-8898-3410A3699B35}"/>
</file>

<file path=customXml/itemProps2.xml><?xml version="1.0" encoding="utf-8"?>
<ds:datastoreItem xmlns:ds="http://schemas.openxmlformats.org/officeDocument/2006/customXml" ds:itemID="{FEB8E634-7D3D-4557-AB9E-94B2F305F03D}"/>
</file>

<file path=customXml/itemProps3.xml><?xml version="1.0" encoding="utf-8"?>
<ds:datastoreItem xmlns:ds="http://schemas.openxmlformats.org/officeDocument/2006/customXml" ds:itemID="{076002B2-879D-4505-89DE-62A193D8BA8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Application</vt:lpstr>
      <vt:lpstr>Instructions </vt:lpstr>
      <vt:lpstr>Proposed Incentive Calculation</vt:lpstr>
      <vt:lpstr>PE Rate Calc Example</vt:lpstr>
      <vt:lpstr>BGE Rate Calc Example</vt:lpstr>
      <vt:lpstr>Pepco Rate Calc Example</vt:lpstr>
      <vt:lpstr>DPL Rate Calc Example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Comis</dc:creator>
  <cp:lastModifiedBy>Brandon Bowser</cp:lastModifiedBy>
  <dcterms:created xsi:type="dcterms:W3CDTF">2018-02-13T19:26:32Z</dcterms:created>
  <dcterms:modified xsi:type="dcterms:W3CDTF">2023-12-11T20:20:10Z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0x01010042148AAE66E00A4896E3F9FCB2FC0691</vt:lpwstr>
  </property>
</Properties>
</file>